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8" windowWidth="11352" windowHeight="4872" tabRatio="652" activeTab="9"/>
  </bookViews>
  <sheets>
    <sheet name="ИД" sheetId="1" r:id="rId1"/>
    <sheet name="ОТ 1" sheetId="2" r:id="rId2"/>
    <sheet name="МЗ и ОЦДИ" sheetId="3" r:id="rId3"/>
    <sheet name="КУ" sheetId="4" r:id="rId4"/>
    <sheet name="СНИ" sheetId="5" r:id="rId5"/>
    <sheet name="ОЦДИ и УС" sheetId="6" r:id="rId6"/>
    <sheet name="ТУ" sheetId="7" r:id="rId7"/>
    <sheet name="ОТ 2" sheetId="8" r:id="rId8"/>
    <sheet name="ПНЗ" sheetId="9" r:id="rId9"/>
    <sheet name="Утвердить" sheetId="10" r:id="rId10"/>
    <sheet name="Сумма МЗ" sheetId="11" r:id="rId11"/>
  </sheets>
  <calcPr calcId="144525"/>
</workbook>
</file>

<file path=xl/calcChain.xml><?xml version="1.0" encoding="utf-8"?>
<calcChain xmlns="http://schemas.openxmlformats.org/spreadsheetml/2006/main">
  <c r="I35" i="2" l="1"/>
  <c r="I36" i="2"/>
  <c r="I37" i="2"/>
  <c r="I38" i="2"/>
  <c r="I34" i="2"/>
  <c r="F37" i="2"/>
  <c r="F38" i="2"/>
  <c r="F35" i="2"/>
  <c r="F36" i="2"/>
  <c r="F34" i="2"/>
  <c r="I14" i="2"/>
  <c r="I15" i="2"/>
  <c r="I12" i="2"/>
  <c r="I13" i="2"/>
  <c r="I11" i="2"/>
  <c r="F12" i="2"/>
  <c r="F13" i="2"/>
  <c r="F14" i="2"/>
  <c r="F15" i="2"/>
  <c r="F11" i="2"/>
  <c r="G18" i="3"/>
  <c r="J18" i="3" s="1"/>
  <c r="I26" i="8"/>
  <c r="I27" i="8"/>
  <c r="I28" i="8"/>
  <c r="H9" i="9"/>
  <c r="J9" i="9" s="1"/>
  <c r="G17" i="3"/>
  <c r="J17" i="3" s="1"/>
  <c r="H9" i="6" l="1"/>
  <c r="J9" i="6" s="1"/>
  <c r="I10" i="8"/>
  <c r="I11" i="8"/>
  <c r="I12" i="8"/>
  <c r="I30" i="8" l="1"/>
  <c r="I25" i="8"/>
  <c r="I24" i="8"/>
  <c r="F13" i="11" l="1"/>
  <c r="K24" i="4"/>
  <c r="K25" i="4" s="1"/>
  <c r="K7" i="4"/>
  <c r="F33" i="3"/>
  <c r="G33" i="3" s="1"/>
  <c r="J33" i="3" s="1"/>
  <c r="F32" i="3"/>
  <c r="G32" i="3" s="1"/>
  <c r="J32" i="3" s="1"/>
  <c r="F31" i="3"/>
  <c r="G31" i="3" s="1"/>
  <c r="J31" i="3" s="1"/>
  <c r="F30" i="3"/>
  <c r="G30" i="3" s="1"/>
  <c r="J30" i="3" s="1"/>
  <c r="F29" i="3"/>
  <c r="G29" i="3" s="1"/>
  <c r="J29" i="3" s="1"/>
  <c r="F28" i="3"/>
  <c r="G28" i="3" s="1"/>
  <c r="J28" i="3" s="1"/>
  <c r="F27" i="3"/>
  <c r="G27" i="3" s="1"/>
  <c r="J27" i="3" s="1"/>
  <c r="F26" i="3"/>
  <c r="F25" i="3"/>
  <c r="G25" i="3" s="1"/>
  <c r="J25" i="3" s="1"/>
  <c r="G34" i="2"/>
  <c r="F9" i="3"/>
  <c r="G26" i="3"/>
  <c r="J26" i="3" s="1"/>
  <c r="I42" i="2"/>
  <c r="G42" i="2"/>
  <c r="F42" i="2"/>
  <c r="I41" i="2"/>
  <c r="G41" i="2"/>
  <c r="F41" i="2"/>
  <c r="I40" i="2"/>
  <c r="G40" i="2"/>
  <c r="F40" i="2"/>
  <c r="I39" i="2"/>
  <c r="G39" i="2"/>
  <c r="F39" i="2"/>
  <c r="G38" i="2"/>
  <c r="G37" i="2"/>
  <c r="H37" i="2" s="1"/>
  <c r="J37" i="2" s="1"/>
  <c r="G36" i="2"/>
  <c r="G35" i="2"/>
  <c r="M36" i="1"/>
  <c r="G36" i="1"/>
  <c r="F17" i="9" l="1"/>
  <c r="F16" i="9"/>
  <c r="F29" i="4"/>
  <c r="H35" i="2"/>
  <c r="J35" i="2" s="1"/>
  <c r="H39" i="2"/>
  <c r="J39" i="2" s="1"/>
  <c r="F18" i="9"/>
  <c r="O36" i="1"/>
  <c r="F34" i="4"/>
  <c r="F33" i="4"/>
  <c r="F32" i="4"/>
  <c r="F31" i="4"/>
  <c r="F30" i="4"/>
  <c r="J35" i="3"/>
  <c r="H41" i="2"/>
  <c r="J41" i="2" s="1"/>
  <c r="H34" i="2"/>
  <c r="J34" i="2" s="1"/>
  <c r="H36" i="2"/>
  <c r="J36" i="2" s="1"/>
  <c r="H38" i="2"/>
  <c r="J38" i="2" s="1"/>
  <c r="H40" i="2"/>
  <c r="J40" i="2" s="1"/>
  <c r="H42" i="2"/>
  <c r="J42" i="2" s="1"/>
  <c r="H46" i="2" l="1"/>
  <c r="G24" i="8" s="1"/>
  <c r="J43" i="2"/>
  <c r="I9" i="8"/>
  <c r="I14" i="8"/>
  <c r="I8" i="8"/>
  <c r="G17" i="6"/>
  <c r="F19" i="3"/>
  <c r="G19" i="3" s="1"/>
  <c r="J19" i="3" s="1"/>
  <c r="F16" i="3"/>
  <c r="G16" i="3" s="1"/>
  <c r="J16" i="3" s="1"/>
  <c r="F15" i="3"/>
  <c r="G15" i="3" s="1"/>
  <c r="J15" i="3" s="1"/>
  <c r="F14" i="3"/>
  <c r="G14" i="3" s="1"/>
  <c r="J14" i="3" s="1"/>
  <c r="F13" i="3"/>
  <c r="G13" i="3" s="1"/>
  <c r="J13" i="3" s="1"/>
  <c r="F12" i="3"/>
  <c r="G12" i="3" s="1"/>
  <c r="J12" i="3" s="1"/>
  <c r="F11" i="3"/>
  <c r="G11" i="3" s="1"/>
  <c r="J11" i="3" s="1"/>
  <c r="F10" i="3"/>
  <c r="G10" i="3" s="1"/>
  <c r="J10" i="3" s="1"/>
  <c r="G9" i="3"/>
  <c r="J9" i="3" s="1"/>
  <c r="I16" i="2"/>
  <c r="I17" i="2"/>
  <c r="I18" i="2"/>
  <c r="I19" i="2"/>
  <c r="F16" i="2"/>
  <c r="F17" i="2"/>
  <c r="F18" i="2"/>
  <c r="F19" i="2"/>
  <c r="G19" i="2"/>
  <c r="H19" i="2" s="1"/>
  <c r="G18" i="2"/>
  <c r="H18" i="2" s="1"/>
  <c r="J18" i="2" s="1"/>
  <c r="G17" i="2"/>
  <c r="H17" i="2" s="1"/>
  <c r="J17" i="2" s="1"/>
  <c r="G16" i="2"/>
  <c r="H16" i="2" s="1"/>
  <c r="J16" i="2" s="1"/>
  <c r="G15" i="2"/>
  <c r="G14" i="2"/>
  <c r="H14" i="2" s="1"/>
  <c r="J14" i="2" s="1"/>
  <c r="G13" i="2"/>
  <c r="G12" i="2"/>
  <c r="G11" i="2"/>
  <c r="J19" i="2" l="1"/>
  <c r="G18" i="9"/>
  <c r="H18" i="9" s="1"/>
  <c r="J18" i="9" s="1"/>
  <c r="G32" i="4"/>
  <c r="H32" i="4" s="1"/>
  <c r="J32" i="4" s="1"/>
  <c r="G25" i="8"/>
  <c r="G34" i="4"/>
  <c r="H34" i="4" s="1"/>
  <c r="J34" i="4" s="1"/>
  <c r="G29" i="8"/>
  <c r="G30" i="4"/>
  <c r="H30" i="4" s="1"/>
  <c r="J30" i="4" s="1"/>
  <c r="G17" i="9"/>
  <c r="H17" i="9" s="1"/>
  <c r="J17" i="9" s="1"/>
  <c r="G27" i="8"/>
  <c r="G16" i="9"/>
  <c r="H16" i="9" s="1"/>
  <c r="J16" i="9" s="1"/>
  <c r="G33" i="4"/>
  <c r="H33" i="4" s="1"/>
  <c r="J33" i="4" s="1"/>
  <c r="G30" i="8"/>
  <c r="G28" i="8"/>
  <c r="G31" i="4"/>
  <c r="H31" i="4" s="1"/>
  <c r="J31" i="4" s="1"/>
  <c r="G29" i="4"/>
  <c r="H29" i="4" s="1"/>
  <c r="J29" i="4" s="1"/>
  <c r="G26" i="8"/>
  <c r="H15" i="2"/>
  <c r="J15" i="2" s="1"/>
  <c r="J21" i="3"/>
  <c r="D8" i="10" s="1"/>
  <c r="H13" i="2"/>
  <c r="J13" i="2" s="1"/>
  <c r="H12" i="2"/>
  <c r="J12" i="2" s="1"/>
  <c r="K8" i="4"/>
  <c r="F8" i="8" s="1"/>
  <c r="F7" i="9"/>
  <c r="H11" i="2"/>
  <c r="F12" i="4" l="1"/>
  <c r="F13" i="8"/>
  <c r="F14" i="5"/>
  <c r="J35" i="4"/>
  <c r="J19" i="9"/>
  <c r="F10" i="9"/>
  <c r="F28" i="8"/>
  <c r="H28" i="8" s="1"/>
  <c r="J28" i="8" s="1"/>
  <c r="F24" i="8"/>
  <c r="H24" i="8" s="1"/>
  <c r="J24" i="8" s="1"/>
  <c r="F29" i="8"/>
  <c r="F25" i="8"/>
  <c r="H25" i="8" s="1"/>
  <c r="J25" i="8" s="1"/>
  <c r="F30" i="8"/>
  <c r="H30" i="8" s="1"/>
  <c r="J30" i="8" s="1"/>
  <c r="F26" i="8"/>
  <c r="H26" i="8" s="1"/>
  <c r="J26" i="8" s="1"/>
  <c r="F27" i="8"/>
  <c r="H27" i="8" s="1"/>
  <c r="J27" i="8" s="1"/>
  <c r="F14" i="4"/>
  <c r="F13" i="4"/>
  <c r="F14" i="8"/>
  <c r="F8" i="6"/>
  <c r="F8" i="9"/>
  <c r="F7" i="7"/>
  <c r="F16" i="4"/>
  <c r="F15" i="4"/>
  <c r="F10" i="8"/>
  <c r="F16" i="6"/>
  <c r="F10" i="5"/>
  <c r="F9" i="8"/>
  <c r="F17" i="4"/>
  <c r="F12" i="8"/>
  <c r="F9" i="7"/>
  <c r="F12" i="5"/>
  <c r="F11" i="8"/>
  <c r="F17" i="6"/>
  <c r="H17" i="6" s="1"/>
  <c r="K17" i="6" s="1"/>
  <c r="F8" i="7"/>
  <c r="F15" i="6"/>
  <c r="H15" i="6" s="1"/>
  <c r="K15" i="6" s="1"/>
  <c r="F7" i="6"/>
  <c r="F10" i="6"/>
  <c r="F11" i="5"/>
  <c r="F13" i="5"/>
  <c r="F9" i="5"/>
  <c r="J11" i="2"/>
  <c r="J20" i="2" s="1"/>
  <c r="C8" i="10" s="1"/>
  <c r="H23" i="2"/>
  <c r="H16" i="6" l="1"/>
  <c r="K16" i="6" s="1"/>
  <c r="K18" i="6" s="1"/>
  <c r="I8" i="10" s="1"/>
  <c r="J31" i="8"/>
  <c r="H13" i="11" s="1"/>
  <c r="G13" i="8"/>
  <c r="G11" i="8"/>
  <c r="H11" i="8" s="1"/>
  <c r="J11" i="8" s="1"/>
  <c r="G9" i="8"/>
  <c r="H9" i="8" s="1"/>
  <c r="J9" i="8" s="1"/>
  <c r="G10" i="6"/>
  <c r="H10" i="6" s="1"/>
  <c r="J10" i="6" s="1"/>
  <c r="G8" i="6"/>
  <c r="H8" i="6" s="1"/>
  <c r="J8" i="6" s="1"/>
  <c r="G7" i="6"/>
  <c r="H7" i="6" s="1"/>
  <c r="J7" i="6" s="1"/>
  <c r="G13" i="5"/>
  <c r="H13" i="5" s="1"/>
  <c r="J13" i="5" s="1"/>
  <c r="G11" i="5"/>
  <c r="H11" i="5" s="1"/>
  <c r="J11" i="5" s="1"/>
  <c r="G9" i="5"/>
  <c r="H9" i="5" s="1"/>
  <c r="J9" i="5" s="1"/>
  <c r="G17" i="4"/>
  <c r="H17" i="4" s="1"/>
  <c r="J17" i="4" s="1"/>
  <c r="G15" i="4"/>
  <c r="H15" i="4" s="1"/>
  <c r="J15" i="4" s="1"/>
  <c r="G13" i="4"/>
  <c r="H13" i="4" s="1"/>
  <c r="J13" i="4" s="1"/>
  <c r="G10" i="9"/>
  <c r="H10" i="9" s="1"/>
  <c r="J10" i="9" s="1"/>
  <c r="G8" i="9"/>
  <c r="H8" i="9" s="1"/>
  <c r="J8" i="9" s="1"/>
  <c r="G7" i="9"/>
  <c r="H7" i="9" s="1"/>
  <c r="J7" i="9" s="1"/>
  <c r="G14" i="8"/>
  <c r="H14" i="8" s="1"/>
  <c r="J14" i="8" s="1"/>
  <c r="G12" i="8"/>
  <c r="H12" i="8" s="1"/>
  <c r="J12" i="8" s="1"/>
  <c r="G10" i="8"/>
  <c r="H10" i="8" s="1"/>
  <c r="J10" i="8" s="1"/>
  <c r="G8" i="8"/>
  <c r="H8" i="8" s="1"/>
  <c r="J8" i="8" s="1"/>
  <c r="G9" i="7"/>
  <c r="H9" i="7" s="1"/>
  <c r="J9" i="7" s="1"/>
  <c r="G8" i="7"/>
  <c r="H8" i="7" s="1"/>
  <c r="J8" i="7" s="1"/>
  <c r="G7" i="7"/>
  <c r="H7" i="7" s="1"/>
  <c r="J7" i="7" s="1"/>
  <c r="G14" i="5"/>
  <c r="H14" i="5" s="1"/>
  <c r="J14" i="5" s="1"/>
  <c r="G12" i="5"/>
  <c r="H12" i="5" s="1"/>
  <c r="J12" i="5" s="1"/>
  <c r="G10" i="5"/>
  <c r="H10" i="5" s="1"/>
  <c r="J10" i="5" s="1"/>
  <c r="G16" i="4"/>
  <c r="H16" i="4" s="1"/>
  <c r="J16" i="4" s="1"/>
  <c r="G14" i="4"/>
  <c r="H14" i="4" s="1"/>
  <c r="J14" i="4" s="1"/>
  <c r="G12" i="4"/>
  <c r="H12" i="4" s="1"/>
  <c r="J12" i="4" s="1"/>
  <c r="J15" i="8" l="1"/>
  <c r="K8" i="10" s="1"/>
  <c r="J11" i="9"/>
  <c r="L8" i="10" s="1"/>
  <c r="J18" i="4"/>
  <c r="F8" i="10" s="1"/>
  <c r="J10" i="7"/>
  <c r="J8" i="10" s="1"/>
  <c r="J11" i="6"/>
  <c r="H8" i="10" s="1"/>
  <c r="J15" i="5"/>
  <c r="G8" i="10" s="1"/>
  <c r="M8" i="10" l="1"/>
  <c r="D13" i="11" s="1"/>
  <c r="B13" i="11" s="1"/>
  <c r="F26" i="11" s="1"/>
  <c r="B26" i="11" s="1"/>
</calcChain>
</file>

<file path=xl/sharedStrings.xml><?xml version="1.0" encoding="utf-8"?>
<sst xmlns="http://schemas.openxmlformats.org/spreadsheetml/2006/main" count="347" uniqueCount="185">
  <si>
    <t>Наименование учреждения:</t>
  </si>
  <si>
    <t>Услуга:</t>
  </si>
  <si>
    <t>Рекомендуемый метод распределения общих затрат:</t>
  </si>
  <si>
    <t>Штатное расписание:</t>
  </si>
  <si>
    <t>человек</t>
  </si>
  <si>
    <t>Работники, непосредственно связанные с оказанием услуги</t>
  </si>
  <si>
    <t>Количество ставок</t>
  </si>
  <si>
    <t>Работники, непосредственно НЕ связанные с оказанием услуги</t>
  </si>
  <si>
    <t>Исходные данные</t>
  </si>
  <si>
    <t>Зартаты на оплату труда ( с начислением) работников, непосредственно связанных с оказанием услуги</t>
  </si>
  <si>
    <t>Планируемое число зрителей в год:</t>
  </si>
  <si>
    <t>Должности по штатному расписанию</t>
  </si>
  <si>
    <t>З/п на одну ставку</t>
  </si>
  <si>
    <t>Количество зартаченных человеко- часов</t>
  </si>
  <si>
    <t>Число зрителей (плановое задание 2016 года)</t>
  </si>
  <si>
    <t>6 = 4 /5</t>
  </si>
  <si>
    <t>Норма трудозатрат на оказание 1 ед. услуги (человеко - часов)</t>
  </si>
  <si>
    <t>Стоимость 1 человека-часа</t>
  </si>
  <si>
    <r>
      <t>7 = 2 *</t>
    </r>
    <r>
      <rPr>
        <b/>
        <sz val="8"/>
        <color theme="1"/>
        <rFont val="Arial"/>
        <family val="2"/>
        <charset val="204"/>
      </rPr>
      <t>12*1.302/1974</t>
    </r>
  </si>
  <si>
    <t>Нормативные зартаты</t>
  </si>
  <si>
    <t>8 = 6*7</t>
  </si>
  <si>
    <t>Материальные запасы и особо ценное движимое имущество</t>
  </si>
  <si>
    <t>Наименование запасов и особо ценного движимого имущества по группам</t>
  </si>
  <si>
    <t>Ед. изм. Нормы</t>
  </si>
  <si>
    <t>Ед. изм. нормы</t>
  </si>
  <si>
    <t>Нормативное количество материальных запасов, ОЦДИ</t>
  </si>
  <si>
    <t>Норма на 1 зрителя, (шт.)</t>
  </si>
  <si>
    <t>Срок полезного использования, лет (ПБУ)</t>
  </si>
  <si>
    <t>Цена 1 ед. ресурса, рублей</t>
  </si>
  <si>
    <t xml:space="preserve"> Нормативные затраты</t>
  </si>
  <si>
    <t>Прочее имущество</t>
  </si>
  <si>
    <t>ед.</t>
  </si>
  <si>
    <t>5 = 3/4</t>
  </si>
  <si>
    <t>Используются укрупненные группы запасов и ОЦДИ для определения ресурсов, необходимых для оказания соответствующей услуги</t>
  </si>
  <si>
    <t>Затраты на коммунальные услуги</t>
  </si>
  <si>
    <t xml:space="preserve">Время использования имущественного комплекса на 1 зрителя </t>
  </si>
  <si>
    <t xml:space="preserve">Наименование показателя объема: число зрителей (человек) </t>
  </si>
  <si>
    <t>Рекомендуемый метод распределения общехоз. Зартат: время использования имущ. Комплекса</t>
  </si>
  <si>
    <t>Общее полезное время использования: Количество рабочих дней (247)* количество рабочих часов в день (8) * количество потребителей в человека-часах в день</t>
  </si>
  <si>
    <t>Количество потребителей в человека-часах в день</t>
  </si>
  <si>
    <t>Наименование коммунальных услуг</t>
  </si>
  <si>
    <t>Нормативный объем</t>
  </si>
  <si>
    <t>Общее полезное время использования имущественного комплекса</t>
  </si>
  <si>
    <t>Время использования имущественного комплекса на 1 зрителя</t>
  </si>
  <si>
    <t>Электроэнергия</t>
  </si>
  <si>
    <t>Теплоэнергия</t>
  </si>
  <si>
    <t xml:space="preserve">Холодное водоснабжение </t>
  </si>
  <si>
    <t>Уголь</t>
  </si>
  <si>
    <t xml:space="preserve">Водоотведение </t>
  </si>
  <si>
    <t>кВт час.</t>
  </si>
  <si>
    <t>Гкал</t>
  </si>
  <si>
    <r>
      <t>м</t>
    </r>
    <r>
      <rPr>
        <vertAlign val="superscript"/>
        <sz val="11"/>
        <color theme="1"/>
        <rFont val="Arial"/>
        <family val="2"/>
        <charset val="204"/>
      </rPr>
      <t>3</t>
    </r>
  </si>
  <si>
    <t>тонн</t>
  </si>
  <si>
    <t>Норма ресурса на 1 ед. услуги</t>
  </si>
  <si>
    <t>6 = 3/4*5</t>
  </si>
  <si>
    <t>Тариф (цена), рублей</t>
  </si>
  <si>
    <t>Нормативные затраты</t>
  </si>
  <si>
    <t>Затраты на содержание объектов недвижимого имущества</t>
  </si>
  <si>
    <t>Используются укрупненные группы затрат</t>
  </si>
  <si>
    <t>Наменование затрат</t>
  </si>
  <si>
    <t>Норма зартат на 1 ед. услуги</t>
  </si>
  <si>
    <t>ИТОГО СОДЕРЖАНИЕ ОБЪЕКТОВ НЕДВИЖИМОГО ИМУЩЕСТВА</t>
  </si>
  <si>
    <t>Затраты на содержание объектов ОЦДИ, услуги связи</t>
  </si>
  <si>
    <t>ИТОГО СОДЕРЖАНИЕ ОЦДИ</t>
  </si>
  <si>
    <t>ИТОГО УСЛУГИ СВЯЗИ</t>
  </si>
  <si>
    <t>Месяцев</t>
  </si>
  <si>
    <t>9 = 6*7*8</t>
  </si>
  <si>
    <t>Затраты на транспортные услуги</t>
  </si>
  <si>
    <t>ИТОГО ТРАНСПОРТНЫЕ УСЛУГИ</t>
  </si>
  <si>
    <r>
      <t xml:space="preserve">Зартаты на оплату труда ( с начислением) работников, непосредственно </t>
    </r>
    <r>
      <rPr>
        <b/>
        <u/>
        <sz val="16"/>
        <color theme="1"/>
        <rFont val="Arial"/>
        <family val="2"/>
        <charset val="204"/>
      </rPr>
      <t xml:space="preserve">НЕ </t>
    </r>
    <r>
      <rPr>
        <u/>
        <sz val="16"/>
        <color theme="1"/>
        <rFont val="Arial"/>
        <family val="2"/>
        <charset val="204"/>
      </rPr>
      <t>связанных с оказанием услуги</t>
    </r>
  </si>
  <si>
    <t>З/пл на одну ставку (ФОТ)</t>
  </si>
  <si>
    <t>ФОТ с учетом количества ставок и отчислений</t>
  </si>
  <si>
    <t>7 = 2*3*12*1.302</t>
  </si>
  <si>
    <t>ИТОГО РАБОТНИКИ, НЕ СВЯЗАННЫЕ С ОКАЗАНИЕМ УСЛУГ</t>
  </si>
  <si>
    <t>Затраты на прочие общехозяйственные нужды</t>
  </si>
  <si>
    <t>Прочие зартаты</t>
  </si>
  <si>
    <t>ОТ 1</t>
  </si>
  <si>
    <t>МЗ и ОЦДИ</t>
  </si>
  <si>
    <t>ИНЗ</t>
  </si>
  <si>
    <t>Затраты, непосредственно связанные с оказанием услуги, руб.</t>
  </si>
  <si>
    <t>Базовый норматив зартат на оказание услуги, руб</t>
  </si>
  <si>
    <t>Затраты на общехозяйственные нужды, руб.</t>
  </si>
  <si>
    <t>КУ</t>
  </si>
  <si>
    <t>СНИ</t>
  </si>
  <si>
    <t>ОЦДИ</t>
  </si>
  <si>
    <t>УС</t>
  </si>
  <si>
    <t>ТУ</t>
  </si>
  <si>
    <t>ОТ 2</t>
  </si>
  <si>
    <t>ПНЗ</t>
  </si>
  <si>
    <t>Объем финансового обеспечения МЗ</t>
  </si>
  <si>
    <t>=</t>
  </si>
  <si>
    <t>Нормативные затраты на оказание i -ой МУ</t>
  </si>
  <si>
    <t>Х</t>
  </si>
  <si>
    <t>Объем i - ой МУ</t>
  </si>
  <si>
    <t>Работа:</t>
  </si>
  <si>
    <t>Наименование показателя объема услуги:</t>
  </si>
  <si>
    <t>Наименование показателя объема работы:</t>
  </si>
  <si>
    <t>Время использования имущественного комплекса</t>
  </si>
  <si>
    <t>Работники, непосредственно связанные с оказанием работы</t>
  </si>
  <si>
    <t>Работники, непосредственно НЕ связанные с оказанием работы</t>
  </si>
  <si>
    <t>Итого распределено штатных единиц, для проверки</t>
  </si>
  <si>
    <t>Зартаты на оплату труда ( с начислением) работников, непосредственно связанных с оказанием работы</t>
  </si>
  <si>
    <t>Число участников КФ и ФСНТ</t>
  </si>
  <si>
    <t>Число зрителей (число посещений культурно-досуговых мероприятий)</t>
  </si>
  <si>
    <t>Планируемое число участниковы КФ и ФСНТ в год:</t>
  </si>
  <si>
    <t>ИТОГО ОПЛАТА ТРУДА (ОТР 1)</t>
  </si>
  <si>
    <t>ИТОГО ОПЛАТА ТРУДА (ОТУ 1)</t>
  </si>
  <si>
    <t>Время использования имущественного комплекса на 1 участника КФ</t>
  </si>
  <si>
    <t>ИТОГО МАТ ЗАПАСЫ / ОЦДИ УСЛУГИ</t>
  </si>
  <si>
    <t>Число участников КФ (плановое задание 2016 года)</t>
  </si>
  <si>
    <t>Норма трудозатрат на оказание 1 ед. работы (человеко - часов)</t>
  </si>
  <si>
    <t>Норма на 1 участника, (шт.)</t>
  </si>
  <si>
    <t>ИТОГО МАТ ЗАПАСЫ / ОЦДИ РАБОТЫ</t>
  </si>
  <si>
    <t xml:space="preserve">Наименование показателя объема: число участников КФ (человек) </t>
  </si>
  <si>
    <t>ИТОГО КОММУНАЛЬНЫЕ УСЛУГИ НА МУН. УСЛУГУ</t>
  </si>
  <si>
    <t>ИТОГО КОММУНАЛЬНЫЕ УСЛУГИ НА МУН. РАБОТУ</t>
  </si>
  <si>
    <t>Время использования имущественного комплекса на 1 участника</t>
  </si>
  <si>
    <t>ИТОГО ПРОЧИЕ ОБЩЕХОЗЯЙСТВЕННЫЕ НУЖДЫ ДЛЯ УСЛУГИ</t>
  </si>
  <si>
    <t>ИТОГО ПРОЧИЕ ОБЩЕХОЗЯЙСТВЕННЫЕ НУЖДЫ ДЛЯ РАБОТЫ</t>
  </si>
  <si>
    <t>Базовый норматив зартат на оказание 1 единицы муниципальной услуги</t>
  </si>
  <si>
    <t>-</t>
  </si>
  <si>
    <t>+</t>
  </si>
  <si>
    <t>Нормативные затраты на выполнение w-й работы</t>
  </si>
  <si>
    <t>Размер платы за оказание платной услуги</t>
  </si>
  <si>
    <t>Услуги утвержденные в ведомственных перечнях МО района по учреждениям культуры бесплатные!!!</t>
  </si>
  <si>
    <t>х</t>
  </si>
  <si>
    <t>Затраты на уплату налогов , в качестве объектов налогооблаж. по которым признается имущество учреждения</t>
  </si>
  <si>
    <t>Затраты на СИ, не используемого для оказания муниципальных услуг (работ) и для общехоз. нужд</t>
  </si>
  <si>
    <t>Коэффициент выравнивания</t>
  </si>
  <si>
    <t xml:space="preserve">разделить </t>
  </si>
  <si>
    <r>
      <t xml:space="preserve">Зартаты на оплату труда ( с начислением) работников, непосредственно </t>
    </r>
    <r>
      <rPr>
        <b/>
        <u/>
        <sz val="16"/>
        <color theme="1"/>
        <rFont val="Arial"/>
        <family val="2"/>
        <charset val="204"/>
      </rPr>
      <t xml:space="preserve">НЕ </t>
    </r>
    <r>
      <rPr>
        <u/>
        <sz val="16"/>
        <color theme="1"/>
        <rFont val="Arial"/>
        <family val="2"/>
        <charset val="204"/>
      </rPr>
      <t>связанных с оказанием работы</t>
    </r>
  </si>
  <si>
    <t>Художественный руководитель</t>
  </si>
  <si>
    <t>Директор</t>
  </si>
  <si>
    <t>Режиссер</t>
  </si>
  <si>
    <t>Бухгалтер</t>
  </si>
  <si>
    <t>Звукорежиссер</t>
  </si>
  <si>
    <t>Художник-декоратор</t>
  </si>
  <si>
    <t>Художественный руководитель вокальной группы</t>
  </si>
  <si>
    <t>Уборщик служ.помещения</t>
  </si>
  <si>
    <t>Культорганизатор</t>
  </si>
  <si>
    <t>Уборщик по двору</t>
  </si>
  <si>
    <t>Худ.руководитель</t>
  </si>
  <si>
    <t>звукорежиссер</t>
  </si>
  <si>
    <t>Худ.руководитель вок.группы</t>
  </si>
  <si>
    <t>Усилитель мощности</t>
  </si>
  <si>
    <t>Баян "Тула"</t>
  </si>
  <si>
    <t>Контейнер</t>
  </si>
  <si>
    <t>Акустическая система</t>
  </si>
  <si>
    <t>Беспроводные микрофоны</t>
  </si>
  <si>
    <t>Лазерная установка</t>
  </si>
  <si>
    <t>Ноутбук</t>
  </si>
  <si>
    <t>Видеокамера</t>
  </si>
  <si>
    <t>Уборщик сл.помещения</t>
  </si>
  <si>
    <t>Бумага</t>
  </si>
  <si>
    <t>пачек</t>
  </si>
  <si>
    <t>Канц. Товары</t>
  </si>
  <si>
    <t>сумма в год</t>
  </si>
  <si>
    <t>Хоз.товары</t>
  </si>
  <si>
    <t>гкал</t>
  </si>
  <si>
    <t>Холодное водоснабжение</t>
  </si>
  <si>
    <r>
      <t>м</t>
    </r>
    <r>
      <rPr>
        <vertAlign val="superscript"/>
        <sz val="14"/>
        <color rgb="FF000000"/>
        <rFont val="Times New Roman"/>
        <family val="1"/>
        <charset val="204"/>
      </rPr>
      <t>3</t>
    </r>
    <r>
      <rPr>
        <sz val="14"/>
        <color rgb="FF000000"/>
        <rFont val="Times New Roman"/>
        <family val="1"/>
        <charset val="204"/>
      </rPr>
      <t xml:space="preserve"> </t>
    </r>
  </si>
  <si>
    <t>Водоотведение</t>
  </si>
  <si>
    <t>Заправка и ремонт картриджей</t>
  </si>
  <si>
    <t>кол-во устройств, ед.</t>
  </si>
  <si>
    <t>Вывоз ТБО</t>
  </si>
  <si>
    <t>раз</t>
  </si>
  <si>
    <t>Абонентская связь</t>
  </si>
  <si>
    <t>к-во</t>
  </si>
  <si>
    <t xml:space="preserve">Пульт микшерный </t>
  </si>
  <si>
    <t>Сабвуфер</t>
  </si>
  <si>
    <t>Сувениры,подарки</t>
  </si>
  <si>
    <t>Сопровождение 1с</t>
  </si>
  <si>
    <t>Вневед.охрана</t>
  </si>
  <si>
    <t>Организация и проведение культурно массовых мероприятий</t>
  </si>
  <si>
    <t>Организация деятельности клубных формирований</t>
  </si>
  <si>
    <t>Муниципальное бюджетное учреждение "Дом культуры ст.Курагино"</t>
  </si>
  <si>
    <t>Одежда сцены</t>
  </si>
  <si>
    <r>
      <t xml:space="preserve">Рабочих часов в год: </t>
    </r>
    <r>
      <rPr>
        <b/>
        <sz val="11"/>
        <color theme="1"/>
        <rFont val="Arial"/>
        <family val="2"/>
        <charset val="204"/>
      </rPr>
      <t xml:space="preserve">1973 </t>
    </r>
    <r>
      <rPr>
        <sz val="11"/>
        <color theme="1"/>
        <rFont val="Arial"/>
        <family val="2"/>
        <charset val="204"/>
      </rPr>
      <t>часа - производственный календарь на 2017 год</t>
    </r>
  </si>
  <si>
    <r>
      <t xml:space="preserve">4= 3 х </t>
    </r>
    <r>
      <rPr>
        <b/>
        <sz val="8"/>
        <color theme="1"/>
        <rFont val="Arial"/>
        <family val="2"/>
        <charset val="204"/>
      </rPr>
      <t>1973</t>
    </r>
  </si>
  <si>
    <t>Число зрителей (плановое задание 2017 года)</t>
  </si>
  <si>
    <t>Число учасников КФ (плановое задание 2017 года)</t>
  </si>
  <si>
    <t>только для 2017 года!</t>
  </si>
  <si>
    <t>Объем субсидии на МЗ в 2016</t>
  </si>
  <si>
    <t>Обслужвание орг.техники</t>
  </si>
  <si>
    <t xml:space="preserve">Приложение к распоряжению администрации "Об   утверждении    базовых   нормативов затрат и корректирующих коэффициентов
на    оказание   муниципальных  услуг и работ МБУК «ДК ст. Курагино» на 2018 год от 29.12.2017 № 505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</si>
</sst>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"/>
    <numFmt numFmtId="166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u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color theme="1"/>
      <name val="Arial"/>
      <family val="2"/>
      <charset val="204"/>
    </font>
    <font>
      <b/>
      <u/>
      <sz val="16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u/>
      <sz val="18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  <font>
      <sz val="11"/>
      <color theme="3" tint="0.39997558519241921"/>
      <name val="Arial"/>
      <family val="2"/>
      <charset val="204"/>
    </font>
    <font>
      <u/>
      <sz val="14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  <font>
      <b/>
      <sz val="12"/>
      <color theme="1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Fill="1"/>
    <xf numFmtId="0" fontId="1" fillId="0" borderId="2" xfId="0" applyFont="1" applyFill="1" applyBorder="1" applyAlignment="1">
      <alignment horizontal="center" vertical="center"/>
    </xf>
    <xf numFmtId="0" fontId="4" fillId="0" borderId="0" xfId="0" applyFont="1" applyAlignment="1"/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3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/>
    <xf numFmtId="4" fontId="1" fillId="6" borderId="1" xfId="0" applyNumberFormat="1" applyFont="1" applyFill="1" applyBorder="1"/>
    <xf numFmtId="4" fontId="1" fillId="6" borderId="1" xfId="0" applyNumberFormat="1" applyFont="1" applyFill="1" applyBorder="1" applyAlignment="1">
      <alignment wrapText="1"/>
    </xf>
    <xf numFmtId="4" fontId="1" fillId="6" borderId="1" xfId="0" applyNumberFormat="1" applyFont="1" applyFill="1" applyBorder="1" applyAlignment="1"/>
    <xf numFmtId="0" fontId="1" fillId="6" borderId="1" xfId="0" applyFont="1" applyFill="1" applyBorder="1"/>
    <xf numFmtId="0" fontId="1" fillId="6" borderId="1" xfId="0" applyFont="1" applyFill="1" applyBorder="1" applyAlignment="1"/>
    <xf numFmtId="4" fontId="1" fillId="0" borderId="0" xfId="0" applyNumberFormat="1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Alignment="1"/>
    <xf numFmtId="2" fontId="1" fillId="4" borderId="1" xfId="0" applyNumberFormat="1" applyFont="1" applyFill="1" applyBorder="1" applyAlignment="1"/>
    <xf numFmtId="0" fontId="9" fillId="7" borderId="0" xfId="0" applyFont="1" applyFill="1" applyBorder="1" applyAlignment="1"/>
    <xf numFmtId="4" fontId="9" fillId="7" borderId="0" xfId="0" applyNumberFormat="1" applyFont="1" applyFill="1" applyBorder="1" applyAlignment="1"/>
    <xf numFmtId="2" fontId="1" fillId="0" borderId="0" xfId="0" applyNumberFormat="1" applyFont="1"/>
    <xf numFmtId="4" fontId="1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/>
    <xf numFmtId="2" fontId="1" fillId="0" borderId="1" xfId="0" applyNumberFormat="1" applyFont="1" applyFill="1" applyBorder="1"/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1" fillId="0" borderId="0" xfId="0" applyFont="1" applyAlignment="1"/>
    <xf numFmtId="4" fontId="1" fillId="0" borderId="5" xfId="0" applyNumberFormat="1" applyFont="1" applyFill="1" applyBorder="1" applyAlignment="1">
      <alignment horizontal="right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wrapText="1"/>
    </xf>
    <xf numFmtId="0" fontId="7" fillId="4" borderId="7" xfId="0" applyFont="1" applyFill="1" applyBorder="1" applyAlignment="1">
      <alignment horizontal="center" vertical="center"/>
    </xf>
    <xf numFmtId="0" fontId="12" fillId="0" borderId="0" xfId="0" applyFont="1"/>
    <xf numFmtId="0" fontId="3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13" fillId="0" borderId="0" xfId="0" applyFont="1"/>
    <xf numFmtId="4" fontId="3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9" borderId="1" xfId="0" applyFont="1" applyFill="1" applyBorder="1"/>
    <xf numFmtId="4" fontId="1" fillId="9" borderId="1" xfId="0" applyNumberFormat="1" applyFont="1" applyFill="1" applyBorder="1"/>
    <xf numFmtId="4" fontId="1" fillId="9" borderId="1" xfId="0" applyNumberFormat="1" applyFont="1" applyFill="1" applyBorder="1" applyAlignment="1">
      <alignment wrapText="1"/>
    </xf>
    <xf numFmtId="4" fontId="1" fillId="9" borderId="1" xfId="0" applyNumberFormat="1" applyFont="1" applyFill="1" applyBorder="1" applyAlignme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2" xfId="0" applyNumberFormat="1" applyFont="1" applyBorder="1"/>
    <xf numFmtId="2" fontId="1" fillId="0" borderId="1" xfId="0" applyNumberFormat="1" applyFont="1" applyBorder="1"/>
    <xf numFmtId="0" fontId="15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" fillId="3" borderId="0" xfId="0" applyNumberFormat="1" applyFont="1" applyFill="1" applyAlignment="1">
      <alignment wrapText="1"/>
    </xf>
    <xf numFmtId="0" fontId="1" fillId="0" borderId="0" xfId="0" applyNumberFormat="1" applyFont="1" applyFill="1" applyAlignment="1">
      <alignment wrapText="1"/>
    </xf>
    <xf numFmtId="0" fontId="1" fillId="3" borderId="0" xfId="0" applyNumberFormat="1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textRotation="90"/>
    </xf>
    <xf numFmtId="0" fontId="1" fillId="12" borderId="0" xfId="0" applyFont="1" applyFill="1" applyAlignment="1">
      <alignment horizontal="center" vertical="center" wrapText="1"/>
    </xf>
    <xf numFmtId="0" fontId="18" fillId="0" borderId="0" xfId="0" applyFont="1"/>
    <xf numFmtId="0" fontId="3" fillId="0" borderId="0" xfId="0" applyFont="1" applyFill="1"/>
    <xf numFmtId="0" fontId="3" fillId="3" borderId="0" xfId="0" applyFont="1" applyFill="1"/>
    <xf numFmtId="0" fontId="3" fillId="10" borderId="0" xfId="0" applyFont="1" applyFill="1"/>
    <xf numFmtId="0" fontId="3" fillId="11" borderId="1" xfId="0" applyFont="1" applyFill="1" applyBorder="1"/>
    <xf numFmtId="0" fontId="3" fillId="0" borderId="0" xfId="0" applyFont="1" applyBorder="1"/>
    <xf numFmtId="0" fontId="1" fillId="6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165" fontId="1" fillId="0" borderId="1" xfId="0" applyNumberFormat="1" applyFont="1" applyFill="1" applyBorder="1"/>
    <xf numFmtId="0" fontId="19" fillId="0" borderId="0" xfId="0" applyFont="1" applyAlignment="1">
      <alignment horizontal="justify" vertical="center" readingOrder="1"/>
    </xf>
    <xf numFmtId="0" fontId="19" fillId="0" borderId="0" xfId="0" applyFont="1" applyAlignment="1">
      <alignment horizontal="center" vertical="center" readingOrder="1"/>
    </xf>
    <xf numFmtId="0" fontId="19" fillId="0" borderId="1" xfId="0" applyFont="1" applyBorder="1" applyAlignment="1">
      <alignment horizontal="justify" vertical="center" readingOrder="1"/>
    </xf>
    <xf numFmtId="0" fontId="19" fillId="0" borderId="1" xfId="0" applyFont="1" applyBorder="1" applyAlignment="1">
      <alignment horizontal="center" vertical="center" readingOrder="1"/>
    </xf>
    <xf numFmtId="0" fontId="19" fillId="13" borderId="9" xfId="0" applyFont="1" applyFill="1" applyBorder="1" applyAlignment="1">
      <alignment horizontal="left" vertical="center" wrapText="1" readingOrder="1"/>
    </xf>
    <xf numFmtId="0" fontId="19" fillId="13" borderId="9" xfId="0" applyFont="1" applyFill="1" applyBorder="1" applyAlignment="1">
      <alignment horizontal="center" vertical="center" wrapText="1" readingOrder="1"/>
    </xf>
    <xf numFmtId="0" fontId="1" fillId="0" borderId="1" xfId="0" applyFont="1" applyFill="1" applyBorder="1" applyAlignment="1">
      <alignment horizontal="center" wrapText="1"/>
    </xf>
    <xf numFmtId="166" fontId="1" fillId="6" borderId="1" xfId="0" applyNumberFormat="1" applyFont="1" applyFill="1" applyBorder="1"/>
    <xf numFmtId="166" fontId="1" fillId="6" borderId="1" xfId="0" applyNumberFormat="1" applyFont="1" applyFill="1" applyBorder="1" applyAlignment="1">
      <alignment wrapText="1"/>
    </xf>
    <xf numFmtId="2" fontId="1" fillId="4" borderId="1" xfId="0" applyNumberFormat="1" applyFont="1" applyFill="1" applyBorder="1" applyAlignment="1">
      <alignment wrapText="1"/>
    </xf>
    <xf numFmtId="0" fontId="21" fillId="3" borderId="0" xfId="0" applyFont="1" applyFill="1"/>
    <xf numFmtId="0" fontId="21" fillId="0" borderId="0" xfId="0" applyFont="1"/>
    <xf numFmtId="0" fontId="5" fillId="0" borderId="0" xfId="0" applyFont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4" borderId="1" xfId="0" applyNumberFormat="1" applyFont="1" applyFill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5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right" wrapText="1"/>
    </xf>
    <xf numFmtId="4" fontId="1" fillId="0" borderId="4" xfId="0" applyNumberFormat="1" applyFont="1" applyFill="1" applyBorder="1" applyAlignment="1">
      <alignment horizontal="right" wrapText="1"/>
    </xf>
    <xf numFmtId="4" fontId="1" fillId="0" borderId="5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1" fillId="9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7" fillId="9" borderId="0" xfId="0" applyFont="1" applyFill="1" applyAlignment="1">
      <alignment horizontal="center" wrapText="1"/>
    </xf>
    <xf numFmtId="0" fontId="1" fillId="3" borderId="0" xfId="0" applyNumberFormat="1" applyFont="1" applyFill="1" applyAlignment="1">
      <alignment horizontal="center" wrapText="1"/>
    </xf>
    <xf numFmtId="0" fontId="14" fillId="9" borderId="0" xfId="0" applyFont="1" applyFill="1" applyAlignment="1">
      <alignment horizontal="center" vertical="center" wrapText="1"/>
    </xf>
    <xf numFmtId="0" fontId="2" fillId="9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wrapText="1"/>
    </xf>
    <xf numFmtId="0" fontId="2" fillId="0" borderId="0" xfId="0" applyFont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161924</xdr:colOff>
      <xdr:row>1</xdr:row>
      <xdr:rowOff>28575</xdr:rowOff>
    </xdr:from>
    <xdr:to>
      <xdr:col>14</xdr:col>
      <xdr:colOff>166687</xdr:colOff>
      <xdr:row>4</xdr:row>
      <xdr:rowOff>152400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1524" y="209550"/>
          <a:ext cx="96678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83343</xdr:colOff>
      <xdr:row>16</xdr:row>
      <xdr:rowOff>83344</xdr:rowOff>
    </xdr:from>
    <xdr:to>
      <xdr:col>3</xdr:col>
      <xdr:colOff>285750</xdr:colOff>
      <xdr:row>20</xdr:row>
      <xdr:rowOff>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" y="3548063"/>
          <a:ext cx="1512094" cy="7500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16" zoomScale="70" zoomScaleNormal="70" workbookViewId="0">
      <selection activeCell="V18" sqref="V18"/>
    </sheetView>
  </sheetViews>
  <sheetFormatPr defaultColWidth="9.109375" defaultRowHeight="13.8" x14ac:dyDescent="0.25"/>
  <cols>
    <col min="1" max="5" width="9.109375" style="1"/>
    <col min="6" max="6" width="10.5546875" style="1" customWidth="1"/>
    <col min="7" max="7" width="12.5546875" style="1" customWidth="1"/>
    <col min="8" max="8" width="12.109375" style="1" customWidth="1"/>
    <col min="9" max="14" width="9.109375" style="1"/>
    <col min="15" max="15" width="13.88671875" style="1" customWidth="1"/>
    <col min="16" max="16384" width="9.109375" style="1"/>
  </cols>
  <sheetData>
    <row r="1" spans="1:19" ht="14.4" thickBot="1" x14ac:dyDescent="0.3"/>
    <row r="2" spans="1:19" ht="21" thickBot="1" x14ac:dyDescent="0.4">
      <c r="A2" s="5">
        <v>1</v>
      </c>
      <c r="C2" s="94" t="s">
        <v>8</v>
      </c>
      <c r="D2" s="94"/>
      <c r="E2" s="94"/>
      <c r="F2" s="94"/>
      <c r="G2" s="94"/>
    </row>
    <row r="5" spans="1:19" ht="17.399999999999999" x14ac:dyDescent="0.3">
      <c r="B5" s="3"/>
      <c r="C5" s="69" t="s">
        <v>0</v>
      </c>
      <c r="D5" s="3"/>
      <c r="E5" s="3"/>
      <c r="F5" s="70"/>
      <c r="G5" s="89" t="s">
        <v>175</v>
      </c>
      <c r="H5" s="90"/>
      <c r="I5" s="90"/>
      <c r="J5" s="90"/>
      <c r="K5" s="90"/>
      <c r="L5" s="90"/>
      <c r="M5" s="90"/>
      <c r="N5" s="91"/>
      <c r="O5" s="3"/>
      <c r="P5" s="3"/>
      <c r="Q5" s="3"/>
      <c r="R5" s="3"/>
      <c r="S5" s="3"/>
    </row>
    <row r="6" spans="1:19" ht="17.399999999999999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7.399999999999999" x14ac:dyDescent="0.3">
      <c r="B7" s="3"/>
      <c r="C7" s="69" t="s">
        <v>1</v>
      </c>
      <c r="D7" s="71" t="s">
        <v>173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17.399999999999999" x14ac:dyDescent="0.3">
      <c r="B8" s="3"/>
      <c r="C8" s="69" t="s">
        <v>94</v>
      </c>
      <c r="D8" s="72" t="s">
        <v>174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17.399999999999999" x14ac:dyDescent="0.3">
      <c r="B9" s="3"/>
      <c r="C9" s="69" t="s">
        <v>95</v>
      </c>
      <c r="D9" s="3"/>
      <c r="E9" s="3"/>
      <c r="F9" s="3"/>
      <c r="G9" s="70"/>
      <c r="H9" s="71" t="s">
        <v>103</v>
      </c>
      <c r="I9" s="3"/>
      <c r="J9" s="3"/>
      <c r="K9" s="3"/>
      <c r="L9" s="3"/>
      <c r="M9" s="3"/>
      <c r="N9" s="3"/>
      <c r="O9" s="3"/>
      <c r="P9" s="3"/>
      <c r="Q9" s="3"/>
      <c r="R9" s="3">
        <v>17294</v>
      </c>
      <c r="S9" s="3"/>
    </row>
    <row r="10" spans="1:19" ht="17.399999999999999" x14ac:dyDescent="0.3">
      <c r="B10" s="3"/>
      <c r="C10" s="69" t="s">
        <v>96</v>
      </c>
      <c r="D10" s="3"/>
      <c r="E10" s="3"/>
      <c r="F10" s="3"/>
      <c r="G10" s="3"/>
      <c r="H10" s="72" t="s">
        <v>102</v>
      </c>
      <c r="I10" s="3"/>
      <c r="J10" s="3"/>
      <c r="K10" s="3"/>
      <c r="L10" s="3"/>
      <c r="M10" s="3"/>
      <c r="N10" s="3"/>
      <c r="O10" s="3"/>
      <c r="P10" s="3"/>
      <c r="Q10" s="3"/>
      <c r="R10" s="3">
        <v>110</v>
      </c>
      <c r="S10" s="3"/>
    </row>
    <row r="11" spans="1:19" ht="17.399999999999999" x14ac:dyDescent="0.3">
      <c r="B11" s="3"/>
      <c r="C11" s="69" t="s">
        <v>2</v>
      </c>
      <c r="D11" s="3"/>
      <c r="E11" s="3"/>
      <c r="F11" s="3"/>
      <c r="G11" s="3"/>
      <c r="H11" s="3"/>
      <c r="I11" s="70" t="s">
        <v>97</v>
      </c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17.399999999999999" x14ac:dyDescent="0.3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17.399999999999999" x14ac:dyDescent="0.3">
      <c r="B13" s="3"/>
      <c r="C13" s="3" t="s">
        <v>3</v>
      </c>
      <c r="D13" s="3"/>
      <c r="E13" s="70"/>
      <c r="F13" s="73">
        <v>10</v>
      </c>
      <c r="G13" s="3" t="s">
        <v>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17.399999999999999" x14ac:dyDescent="0.3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17.399999999999999" x14ac:dyDescent="0.3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39" customHeight="1" x14ac:dyDescent="0.3">
      <c r="B16" s="3"/>
      <c r="C16" s="97" t="s">
        <v>5</v>
      </c>
      <c r="D16" s="97"/>
      <c r="E16" s="97"/>
      <c r="F16" s="97"/>
      <c r="G16" s="97" t="s">
        <v>6</v>
      </c>
      <c r="H16" s="97"/>
      <c r="I16" s="97" t="s">
        <v>7</v>
      </c>
      <c r="J16" s="97"/>
      <c r="K16" s="97"/>
      <c r="L16" s="97"/>
      <c r="M16" s="97" t="s">
        <v>6</v>
      </c>
      <c r="N16" s="97"/>
      <c r="O16" s="3"/>
      <c r="P16" s="3"/>
      <c r="Q16" s="3"/>
      <c r="R16" s="3"/>
      <c r="S16" s="3"/>
    </row>
    <row r="17" spans="2:19" ht="17.399999999999999" x14ac:dyDescent="0.3">
      <c r="B17" s="3"/>
      <c r="C17" s="95" t="s">
        <v>131</v>
      </c>
      <c r="D17" s="95"/>
      <c r="E17" s="95"/>
      <c r="F17" s="95"/>
      <c r="G17" s="95">
        <v>0.8</v>
      </c>
      <c r="H17" s="95"/>
      <c r="I17" s="95" t="s">
        <v>132</v>
      </c>
      <c r="J17" s="95"/>
      <c r="K17" s="95"/>
      <c r="L17" s="95"/>
      <c r="M17" s="95">
        <v>0.8</v>
      </c>
      <c r="N17" s="95"/>
      <c r="O17" s="3"/>
      <c r="P17" s="3"/>
      <c r="Q17" s="3"/>
      <c r="R17" s="3"/>
      <c r="S17" s="3"/>
    </row>
    <row r="18" spans="2:19" ht="17.399999999999999" x14ac:dyDescent="0.3">
      <c r="B18" s="3"/>
      <c r="C18" s="95" t="s">
        <v>133</v>
      </c>
      <c r="D18" s="95"/>
      <c r="E18" s="95"/>
      <c r="F18" s="95"/>
      <c r="G18" s="95">
        <v>0.8</v>
      </c>
      <c r="H18" s="95"/>
      <c r="I18" s="95" t="s">
        <v>134</v>
      </c>
      <c r="J18" s="95"/>
      <c r="K18" s="95"/>
      <c r="L18" s="95"/>
      <c r="M18" s="95">
        <v>0.8</v>
      </c>
      <c r="N18" s="95"/>
      <c r="O18" s="3"/>
      <c r="P18" s="3"/>
      <c r="Q18" s="3"/>
      <c r="R18" s="3"/>
      <c r="S18" s="3"/>
    </row>
    <row r="19" spans="2:19" ht="17.399999999999999" x14ac:dyDescent="0.3">
      <c r="B19" s="3"/>
      <c r="C19" s="95" t="s">
        <v>135</v>
      </c>
      <c r="D19" s="95"/>
      <c r="E19" s="95"/>
      <c r="F19" s="95"/>
      <c r="G19" s="95">
        <v>0.8</v>
      </c>
      <c r="H19" s="95"/>
      <c r="I19" s="95" t="s">
        <v>136</v>
      </c>
      <c r="J19" s="95"/>
      <c r="K19" s="95"/>
      <c r="L19" s="95"/>
      <c r="M19" s="95">
        <v>0.8</v>
      </c>
      <c r="N19" s="95"/>
      <c r="O19" s="3"/>
      <c r="P19" s="3"/>
      <c r="Q19" s="3"/>
      <c r="R19" s="3"/>
      <c r="S19" s="3"/>
    </row>
    <row r="20" spans="2:19" ht="33" customHeight="1" x14ac:dyDescent="0.3">
      <c r="B20" s="3"/>
      <c r="C20" s="98" t="s">
        <v>137</v>
      </c>
      <c r="D20" s="99"/>
      <c r="E20" s="99"/>
      <c r="F20" s="100"/>
      <c r="G20" s="95">
        <v>0.8</v>
      </c>
      <c r="H20" s="95"/>
      <c r="I20" s="95" t="s">
        <v>138</v>
      </c>
      <c r="J20" s="95"/>
      <c r="K20" s="95"/>
      <c r="L20" s="95"/>
      <c r="M20" s="95">
        <v>0.8</v>
      </c>
      <c r="N20" s="95"/>
      <c r="O20" s="3"/>
      <c r="P20" s="3"/>
      <c r="Q20" s="3"/>
      <c r="R20" s="3"/>
      <c r="S20" s="3"/>
    </row>
    <row r="21" spans="2:19" ht="17.399999999999999" x14ac:dyDescent="0.3">
      <c r="B21" s="3"/>
      <c r="C21" s="95" t="s">
        <v>139</v>
      </c>
      <c r="D21" s="95"/>
      <c r="E21" s="95"/>
      <c r="F21" s="95"/>
      <c r="G21" s="95">
        <v>0.8</v>
      </c>
      <c r="H21" s="95"/>
      <c r="I21" s="95" t="s">
        <v>140</v>
      </c>
      <c r="J21" s="95"/>
      <c r="K21" s="95"/>
      <c r="L21" s="95"/>
      <c r="M21" s="95">
        <v>0.8</v>
      </c>
      <c r="N21" s="95"/>
      <c r="O21" s="3"/>
      <c r="P21" s="3"/>
      <c r="Q21" s="3"/>
      <c r="R21" s="3"/>
      <c r="S21" s="3"/>
    </row>
    <row r="22" spans="2:19" ht="17.399999999999999" x14ac:dyDescent="0.3">
      <c r="B22" s="3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3"/>
      <c r="P22" s="3"/>
      <c r="Q22" s="3"/>
      <c r="R22" s="3"/>
      <c r="S22" s="3"/>
    </row>
    <row r="23" spans="2:19" ht="17.399999999999999" x14ac:dyDescent="0.3">
      <c r="B23" s="3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3"/>
      <c r="P23" s="3"/>
      <c r="Q23" s="3"/>
      <c r="R23" s="3"/>
      <c r="S23" s="3"/>
    </row>
    <row r="24" spans="2:19" ht="17.399999999999999" x14ac:dyDescent="0.3">
      <c r="B24" s="3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3"/>
      <c r="P24" s="3"/>
      <c r="Q24" s="3"/>
      <c r="R24" s="3"/>
      <c r="S24" s="3"/>
    </row>
    <row r="25" spans="2:19" ht="12.75" customHeight="1" x14ac:dyDescent="0.3">
      <c r="B25" s="3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3"/>
      <c r="P25" s="3"/>
      <c r="Q25" s="3"/>
      <c r="R25" s="3"/>
      <c r="S25" s="3"/>
    </row>
    <row r="26" spans="2:19" ht="49.5" customHeight="1" x14ac:dyDescent="0.3">
      <c r="B26" s="3"/>
      <c r="C26" s="97" t="s">
        <v>98</v>
      </c>
      <c r="D26" s="97"/>
      <c r="E26" s="97"/>
      <c r="F26" s="97"/>
      <c r="G26" s="97" t="s">
        <v>6</v>
      </c>
      <c r="H26" s="97"/>
      <c r="I26" s="97" t="s">
        <v>99</v>
      </c>
      <c r="J26" s="97"/>
      <c r="K26" s="97"/>
      <c r="L26" s="97"/>
      <c r="M26" s="97" t="s">
        <v>6</v>
      </c>
      <c r="N26" s="97"/>
      <c r="O26" s="3"/>
      <c r="P26" s="3"/>
      <c r="Q26" s="3"/>
      <c r="R26" s="3"/>
      <c r="S26" s="3"/>
    </row>
    <row r="27" spans="2:19" ht="17.399999999999999" x14ac:dyDescent="0.3">
      <c r="B27" s="3"/>
      <c r="C27" s="95" t="s">
        <v>131</v>
      </c>
      <c r="D27" s="95"/>
      <c r="E27" s="95"/>
      <c r="F27" s="95"/>
      <c r="G27" s="96">
        <v>0.2</v>
      </c>
      <c r="H27" s="96"/>
      <c r="I27" s="95" t="s">
        <v>132</v>
      </c>
      <c r="J27" s="95"/>
      <c r="K27" s="95"/>
      <c r="L27" s="95"/>
      <c r="M27" s="96">
        <v>0.2</v>
      </c>
      <c r="N27" s="96"/>
      <c r="O27" s="3"/>
      <c r="P27" s="3"/>
      <c r="Q27" s="3"/>
      <c r="R27" s="3"/>
      <c r="S27" s="3"/>
    </row>
    <row r="28" spans="2:19" ht="17.399999999999999" x14ac:dyDescent="0.3">
      <c r="B28" s="3"/>
      <c r="C28" s="95" t="s">
        <v>133</v>
      </c>
      <c r="D28" s="95"/>
      <c r="E28" s="95"/>
      <c r="F28" s="95"/>
      <c r="G28" s="92">
        <v>0.2</v>
      </c>
      <c r="H28" s="93"/>
      <c r="I28" s="95" t="s">
        <v>134</v>
      </c>
      <c r="J28" s="95"/>
      <c r="K28" s="95"/>
      <c r="L28" s="95"/>
      <c r="M28" s="96">
        <v>0.2</v>
      </c>
      <c r="N28" s="96"/>
      <c r="O28" s="3"/>
      <c r="P28" s="3"/>
      <c r="Q28" s="3"/>
      <c r="R28" s="3"/>
      <c r="S28" s="3"/>
    </row>
    <row r="29" spans="2:19" ht="17.399999999999999" x14ac:dyDescent="0.3">
      <c r="B29" s="3"/>
      <c r="C29" s="95" t="s">
        <v>135</v>
      </c>
      <c r="D29" s="95"/>
      <c r="E29" s="95"/>
      <c r="F29" s="95"/>
      <c r="G29" s="92">
        <v>0.2</v>
      </c>
      <c r="H29" s="93"/>
      <c r="I29" s="95" t="s">
        <v>136</v>
      </c>
      <c r="J29" s="95"/>
      <c r="K29" s="95"/>
      <c r="L29" s="95"/>
      <c r="M29" s="96">
        <v>0.2</v>
      </c>
      <c r="N29" s="96"/>
      <c r="O29" s="3"/>
      <c r="P29" s="3"/>
      <c r="Q29" s="3"/>
      <c r="R29" s="3"/>
      <c r="S29" s="3"/>
    </row>
    <row r="30" spans="2:19" ht="35.25" customHeight="1" x14ac:dyDescent="0.3">
      <c r="B30" s="3"/>
      <c r="C30" s="98" t="s">
        <v>137</v>
      </c>
      <c r="D30" s="99"/>
      <c r="E30" s="99"/>
      <c r="F30" s="100"/>
      <c r="G30" s="92">
        <v>0.2</v>
      </c>
      <c r="H30" s="93"/>
      <c r="I30" s="95" t="s">
        <v>138</v>
      </c>
      <c r="J30" s="95"/>
      <c r="K30" s="95"/>
      <c r="L30" s="95"/>
      <c r="M30" s="96">
        <v>0.2</v>
      </c>
      <c r="N30" s="96"/>
      <c r="O30" s="3"/>
      <c r="P30" s="3"/>
      <c r="Q30" s="3"/>
      <c r="R30" s="3"/>
      <c r="S30" s="3"/>
    </row>
    <row r="31" spans="2:19" ht="17.399999999999999" x14ac:dyDescent="0.3">
      <c r="B31" s="3"/>
      <c r="C31" s="95" t="s">
        <v>139</v>
      </c>
      <c r="D31" s="95"/>
      <c r="E31" s="95"/>
      <c r="F31" s="95"/>
      <c r="G31" s="92">
        <v>0.2</v>
      </c>
      <c r="H31" s="93"/>
      <c r="I31" s="95" t="s">
        <v>140</v>
      </c>
      <c r="J31" s="95"/>
      <c r="K31" s="95"/>
      <c r="L31" s="95"/>
      <c r="M31" s="96">
        <v>0.2</v>
      </c>
      <c r="N31" s="96"/>
      <c r="O31" s="3"/>
      <c r="P31" s="3"/>
      <c r="Q31" s="3"/>
      <c r="R31" s="3"/>
      <c r="S31" s="3"/>
    </row>
    <row r="32" spans="2:19" ht="17.399999999999999" x14ac:dyDescent="0.3">
      <c r="B32" s="3"/>
      <c r="C32" s="92"/>
      <c r="D32" s="101"/>
      <c r="E32" s="101"/>
      <c r="F32" s="93"/>
      <c r="G32" s="92"/>
      <c r="H32" s="93"/>
      <c r="I32" s="92"/>
      <c r="J32" s="101"/>
      <c r="K32" s="101"/>
      <c r="L32" s="93"/>
      <c r="M32" s="92"/>
      <c r="N32" s="93"/>
      <c r="O32" s="3"/>
      <c r="P32" s="3"/>
      <c r="Q32" s="3"/>
      <c r="R32" s="3"/>
      <c r="S32" s="3"/>
    </row>
    <row r="33" spans="2:19" ht="17.399999999999999" x14ac:dyDescent="0.3">
      <c r="B33" s="3"/>
      <c r="C33" s="92"/>
      <c r="D33" s="101"/>
      <c r="E33" s="101"/>
      <c r="F33" s="93"/>
      <c r="G33" s="92"/>
      <c r="H33" s="93"/>
      <c r="I33" s="92"/>
      <c r="J33" s="101"/>
      <c r="K33" s="101"/>
      <c r="L33" s="93"/>
      <c r="M33" s="92"/>
      <c r="N33" s="93"/>
      <c r="O33" s="3"/>
      <c r="P33" s="3"/>
      <c r="Q33" s="3"/>
      <c r="R33" s="3"/>
      <c r="S33" s="3"/>
    </row>
    <row r="34" spans="2:19" ht="17.399999999999999" x14ac:dyDescent="0.3">
      <c r="B34" s="3"/>
      <c r="C34" s="92"/>
      <c r="D34" s="101"/>
      <c r="E34" s="101"/>
      <c r="F34" s="93"/>
      <c r="G34" s="92"/>
      <c r="H34" s="93"/>
      <c r="I34" s="92"/>
      <c r="J34" s="101"/>
      <c r="K34" s="101"/>
      <c r="L34" s="93"/>
      <c r="M34" s="92"/>
      <c r="N34" s="93"/>
      <c r="O34" s="3"/>
      <c r="P34" s="3"/>
      <c r="Q34" s="3"/>
      <c r="R34" s="3"/>
      <c r="S34" s="3"/>
    </row>
    <row r="35" spans="2:19" ht="17.399999999999999" x14ac:dyDescent="0.3">
      <c r="B35" s="3"/>
      <c r="C35" s="92"/>
      <c r="D35" s="101"/>
      <c r="E35" s="101"/>
      <c r="F35" s="93"/>
      <c r="G35" s="92"/>
      <c r="H35" s="93"/>
      <c r="I35" s="92"/>
      <c r="J35" s="101"/>
      <c r="K35" s="101"/>
      <c r="L35" s="93"/>
      <c r="M35" s="92"/>
      <c r="N35" s="93"/>
      <c r="O35" s="3"/>
      <c r="P35" s="3"/>
      <c r="Q35" s="3"/>
      <c r="R35" s="3"/>
      <c r="S35" s="3"/>
    </row>
    <row r="36" spans="2:19" ht="17.399999999999999" x14ac:dyDescent="0.3">
      <c r="B36" s="3"/>
      <c r="C36" s="3"/>
      <c r="D36" s="3"/>
      <c r="E36" s="3"/>
      <c r="F36" s="3"/>
      <c r="G36" s="92">
        <f>G17+G18+G19+G20+G21+G22+G23+G24+G25+G27+G28+G29+G30+G31+G32+G33+G34+G35</f>
        <v>5.0000000000000009</v>
      </c>
      <c r="H36" s="93"/>
      <c r="I36" s="3"/>
      <c r="J36" s="3"/>
      <c r="K36" s="3"/>
      <c r="L36" s="3"/>
      <c r="M36" s="92">
        <f>M17+M18+M19+M20+M21+M22+M23+M24+M25+M27+M28+M29+M30+M31+M32+M33+M34+M35</f>
        <v>5.0000000000000009</v>
      </c>
      <c r="N36" s="93"/>
      <c r="O36" s="73">
        <f>G36+M36</f>
        <v>10.000000000000002</v>
      </c>
      <c r="P36" s="74" t="s">
        <v>100</v>
      </c>
      <c r="Q36" s="3"/>
      <c r="R36" s="3"/>
      <c r="S36" s="3"/>
    </row>
    <row r="37" spans="2:19" ht="17.399999999999999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2:19" ht="17.399999999999999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</sheetData>
  <mergeCells count="83">
    <mergeCell ref="M33:N33"/>
    <mergeCell ref="M34:N34"/>
    <mergeCell ref="M28:N28"/>
    <mergeCell ref="M29:N29"/>
    <mergeCell ref="M30:N30"/>
    <mergeCell ref="M31:N31"/>
    <mergeCell ref="M32:N32"/>
    <mergeCell ref="G33:H33"/>
    <mergeCell ref="G34:H34"/>
    <mergeCell ref="I28:L28"/>
    <mergeCell ref="I29:L29"/>
    <mergeCell ref="I30:L30"/>
    <mergeCell ref="I31:L31"/>
    <mergeCell ref="I32:L32"/>
    <mergeCell ref="I33:L33"/>
    <mergeCell ref="I34:L34"/>
    <mergeCell ref="C35:F35"/>
    <mergeCell ref="G35:H35"/>
    <mergeCell ref="I35:L35"/>
    <mergeCell ref="M35:N35"/>
    <mergeCell ref="C28:F28"/>
    <mergeCell ref="C29:F29"/>
    <mergeCell ref="C30:F30"/>
    <mergeCell ref="C31:F31"/>
    <mergeCell ref="C32:F32"/>
    <mergeCell ref="C33:F33"/>
    <mergeCell ref="C34:F34"/>
    <mergeCell ref="G28:H28"/>
    <mergeCell ref="G29:H29"/>
    <mergeCell ref="G30:H30"/>
    <mergeCell ref="G31:H31"/>
    <mergeCell ref="G32:H32"/>
    <mergeCell ref="C25:F25"/>
    <mergeCell ref="C26:F26"/>
    <mergeCell ref="C27:F27"/>
    <mergeCell ref="C16:F16"/>
    <mergeCell ref="C17:F17"/>
    <mergeCell ref="C18:F18"/>
    <mergeCell ref="C19:F19"/>
    <mergeCell ref="C20:F20"/>
    <mergeCell ref="C21:F21"/>
    <mergeCell ref="C23:F23"/>
    <mergeCell ref="C24:F24"/>
    <mergeCell ref="I20:L20"/>
    <mergeCell ref="I21:L21"/>
    <mergeCell ref="G26:H26"/>
    <mergeCell ref="G27:H27"/>
    <mergeCell ref="G16:H16"/>
    <mergeCell ref="G17:H17"/>
    <mergeCell ref="G18:H18"/>
    <mergeCell ref="G19:H19"/>
    <mergeCell ref="G20:H20"/>
    <mergeCell ref="G21:H21"/>
    <mergeCell ref="I26:L26"/>
    <mergeCell ref="I27:L27"/>
    <mergeCell ref="I16:L16"/>
    <mergeCell ref="I17:L17"/>
    <mergeCell ref="I18:L18"/>
    <mergeCell ref="I19:L19"/>
    <mergeCell ref="M26:N26"/>
    <mergeCell ref="M27:N27"/>
    <mergeCell ref="M16:N16"/>
    <mergeCell ref="M17:N17"/>
    <mergeCell ref="M18:N18"/>
    <mergeCell ref="M19:N19"/>
    <mergeCell ref="M20:N20"/>
    <mergeCell ref="M21:N21"/>
    <mergeCell ref="G36:H36"/>
    <mergeCell ref="M36:N36"/>
    <mergeCell ref="C2:G2"/>
    <mergeCell ref="M22:N22"/>
    <mergeCell ref="M23:N23"/>
    <mergeCell ref="M24:N24"/>
    <mergeCell ref="M25:N25"/>
    <mergeCell ref="I22:L22"/>
    <mergeCell ref="I23:L23"/>
    <mergeCell ref="I24:L24"/>
    <mergeCell ref="I25:L25"/>
    <mergeCell ref="G22:H22"/>
    <mergeCell ref="G23:H23"/>
    <mergeCell ref="G24:H24"/>
    <mergeCell ref="G25:H25"/>
    <mergeCell ref="C22:F2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8"/>
  <sheetViews>
    <sheetView tabSelected="1" zoomScale="80" zoomScaleNormal="80" workbookViewId="0">
      <selection activeCell="B1" sqref="B1:P8"/>
    </sheetView>
  </sheetViews>
  <sheetFormatPr defaultColWidth="9.109375" defaultRowHeight="13.8" x14ac:dyDescent="0.25"/>
  <cols>
    <col min="1" max="2" width="9.109375" style="1"/>
    <col min="3" max="3" width="12.88671875" style="1" customWidth="1"/>
    <col min="4" max="4" width="10.109375" style="1" customWidth="1"/>
    <col min="5" max="12" width="9.109375" style="1"/>
    <col min="13" max="13" width="19.33203125" style="1" customWidth="1"/>
    <col min="14" max="14" width="9.109375" style="1"/>
    <col min="15" max="15" width="0.21875" style="1" customWidth="1"/>
    <col min="16" max="16" width="9.109375" style="1" hidden="1" customWidth="1"/>
    <col min="17" max="16384" width="9.109375" style="1"/>
  </cols>
  <sheetData>
    <row r="1" spans="3:16" ht="105.6" customHeight="1" x14ac:dyDescent="0.25">
      <c r="K1" s="131" t="s">
        <v>184</v>
      </c>
      <c r="L1" s="131"/>
      <c r="M1" s="131"/>
      <c r="N1" s="131"/>
      <c r="O1" s="131"/>
      <c r="P1" s="131"/>
    </row>
    <row r="2" spans="3:16" ht="22.8" x14ac:dyDescent="0.4">
      <c r="C2" s="49" t="s">
        <v>119</v>
      </c>
      <c r="D2" s="46"/>
      <c r="E2" s="46"/>
      <c r="F2" s="46"/>
      <c r="G2" s="46"/>
      <c r="H2" s="46"/>
      <c r="I2" s="46"/>
    </row>
    <row r="5" spans="3:16" s="10" customFormat="1" ht="63.75" customHeight="1" x14ac:dyDescent="0.25">
      <c r="C5" s="118" t="s">
        <v>79</v>
      </c>
      <c r="D5" s="118"/>
      <c r="E5" s="118"/>
      <c r="F5" s="119" t="s">
        <v>81</v>
      </c>
      <c r="G5" s="120"/>
      <c r="H5" s="120"/>
      <c r="I5" s="120"/>
      <c r="J5" s="120"/>
      <c r="K5" s="120"/>
      <c r="L5" s="121"/>
      <c r="M5" s="122" t="s">
        <v>80</v>
      </c>
    </row>
    <row r="6" spans="3:16" s="10" customFormat="1" ht="33.75" customHeight="1" x14ac:dyDescent="0.3">
      <c r="C6" s="47" t="s">
        <v>76</v>
      </c>
      <c r="D6" s="47" t="s">
        <v>77</v>
      </c>
      <c r="E6" s="47" t="s">
        <v>78</v>
      </c>
      <c r="F6" s="47" t="s">
        <v>82</v>
      </c>
      <c r="G6" s="47" t="s">
        <v>83</v>
      </c>
      <c r="H6" s="47" t="s">
        <v>84</v>
      </c>
      <c r="I6" s="47" t="s">
        <v>85</v>
      </c>
      <c r="J6" s="47" t="s">
        <v>86</v>
      </c>
      <c r="K6" s="47" t="s">
        <v>87</v>
      </c>
      <c r="L6" s="47" t="s">
        <v>88</v>
      </c>
      <c r="M6" s="123"/>
    </row>
    <row r="7" spans="3:16" x14ac:dyDescent="0.25">
      <c r="C7" s="48">
        <v>1</v>
      </c>
      <c r="D7" s="48">
        <v>2</v>
      </c>
      <c r="E7" s="48">
        <v>3</v>
      </c>
      <c r="F7" s="48">
        <v>4</v>
      </c>
      <c r="G7" s="48">
        <v>5</v>
      </c>
      <c r="H7" s="48">
        <v>6</v>
      </c>
      <c r="I7" s="48">
        <v>7</v>
      </c>
      <c r="J7" s="48">
        <v>8</v>
      </c>
      <c r="K7" s="48">
        <v>9</v>
      </c>
      <c r="L7" s="48">
        <v>10</v>
      </c>
      <c r="M7" s="48">
        <v>11</v>
      </c>
    </row>
    <row r="8" spans="3:16" s="3" customFormat="1" ht="45" customHeight="1" x14ac:dyDescent="0.3">
      <c r="C8" s="50">
        <f>'ОТ 1'!J20</f>
        <v>72.672288655024857</v>
      </c>
      <c r="D8" s="50">
        <f>'МЗ и ОЦДИ'!J21</f>
        <v>24.506065479111815</v>
      </c>
      <c r="E8" s="50"/>
      <c r="F8" s="50">
        <f>КУ!J18</f>
        <v>6.0321219585091246</v>
      </c>
      <c r="G8" s="50">
        <f>СНИ!J15</f>
        <v>0.36224586588561825</v>
      </c>
      <c r="H8" s="50">
        <f>'ОЦДИ и УС'!J11</f>
        <v>2.5805935477440043</v>
      </c>
      <c r="I8" s="50">
        <f>'ОЦДИ и УС'!K18</f>
        <v>42.315716433445118</v>
      </c>
      <c r="J8" s="50">
        <f>ТУ!J10</f>
        <v>0</v>
      </c>
      <c r="K8" s="50">
        <f>'ОТ 2'!J15</f>
        <v>22.080021334215026</v>
      </c>
      <c r="L8" s="50">
        <f>ПНЗ!J11</f>
        <v>4.5807193288518633</v>
      </c>
      <c r="M8" s="50">
        <f>C8+D8+E8+F8+G8+H8+I8+J8+K8+L8</f>
        <v>175.12977260278743</v>
      </c>
    </row>
  </sheetData>
  <mergeCells count="4">
    <mergeCell ref="K1:P1"/>
    <mergeCell ref="C5:E5"/>
    <mergeCell ref="F5:L5"/>
    <mergeCell ref="M5:M6"/>
  </mergeCells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P26"/>
  <sheetViews>
    <sheetView topLeftCell="A7" zoomScale="80" zoomScaleNormal="80" workbookViewId="0">
      <selection activeCell="J13" sqref="J13:J20"/>
    </sheetView>
  </sheetViews>
  <sheetFormatPr defaultColWidth="9.109375" defaultRowHeight="13.8" x14ac:dyDescent="0.25"/>
  <cols>
    <col min="1" max="1" width="9.109375" style="1"/>
    <col min="2" max="2" width="15" style="1" customWidth="1"/>
    <col min="3" max="3" width="9.109375" style="1"/>
    <col min="4" max="4" width="11.109375" style="1" customWidth="1"/>
    <col min="5" max="5" width="9.109375" style="1"/>
    <col min="6" max="6" width="16.5546875" style="1" customWidth="1"/>
    <col min="7" max="7" width="9.109375" style="1"/>
    <col min="8" max="8" width="12.6640625" style="1" customWidth="1"/>
    <col min="9" max="9" width="9.109375" style="1"/>
    <col min="10" max="10" width="13.109375" style="1" customWidth="1"/>
    <col min="11" max="13" width="9.109375" style="1"/>
    <col min="14" max="14" width="12.33203125" style="1" customWidth="1"/>
    <col min="15" max="15" width="9.109375" style="1"/>
    <col min="16" max="16" width="11.6640625" style="1" customWidth="1"/>
    <col min="17" max="16384" width="9.109375" style="1"/>
  </cols>
  <sheetData>
    <row r="7" spans="2:16" ht="14.25" customHeight="1" x14ac:dyDescent="0.25">
      <c r="B7" s="127" t="s">
        <v>89</v>
      </c>
      <c r="D7" s="128" t="s">
        <v>91</v>
      </c>
      <c r="F7" s="128" t="s">
        <v>93</v>
      </c>
      <c r="H7" s="129" t="s">
        <v>122</v>
      </c>
      <c r="J7" s="130" t="s">
        <v>123</v>
      </c>
      <c r="L7" s="125" t="s">
        <v>93</v>
      </c>
      <c r="N7" s="126" t="s">
        <v>126</v>
      </c>
      <c r="P7" s="126" t="s">
        <v>127</v>
      </c>
    </row>
    <row r="8" spans="2:16" x14ac:dyDescent="0.25">
      <c r="B8" s="127"/>
      <c r="D8" s="128"/>
      <c r="F8" s="128"/>
      <c r="H8" s="129"/>
      <c r="J8" s="130"/>
      <c r="L8" s="125"/>
      <c r="N8" s="126"/>
      <c r="P8" s="126"/>
    </row>
    <row r="9" spans="2:16" ht="17.399999999999999" x14ac:dyDescent="0.25">
      <c r="B9" s="127"/>
      <c r="C9" s="51" t="s">
        <v>90</v>
      </c>
      <c r="D9" s="128"/>
      <c r="E9" s="51" t="s">
        <v>92</v>
      </c>
      <c r="F9" s="128"/>
      <c r="G9" s="57" t="s">
        <v>121</v>
      </c>
      <c r="H9" s="129"/>
      <c r="I9" s="57" t="s">
        <v>120</v>
      </c>
      <c r="J9" s="130"/>
      <c r="K9" s="57" t="s">
        <v>125</v>
      </c>
      <c r="L9" s="125"/>
      <c r="M9" s="57" t="s">
        <v>121</v>
      </c>
      <c r="N9" s="126"/>
      <c r="O9" s="57" t="s">
        <v>121</v>
      </c>
      <c r="P9" s="126"/>
    </row>
    <row r="10" spans="2:16" x14ac:dyDescent="0.25">
      <c r="B10" s="127"/>
      <c r="D10" s="128"/>
      <c r="F10" s="128"/>
      <c r="H10" s="129"/>
      <c r="J10" s="130"/>
      <c r="L10" s="125"/>
      <c r="N10" s="126"/>
      <c r="P10" s="126"/>
    </row>
    <row r="11" spans="2:16" ht="56.25" customHeight="1" x14ac:dyDescent="0.25">
      <c r="B11" s="127"/>
      <c r="D11" s="128"/>
      <c r="F11" s="128"/>
      <c r="H11" s="129"/>
      <c r="J11" s="130"/>
      <c r="L11" s="125"/>
      <c r="N11" s="126"/>
      <c r="P11" s="126"/>
    </row>
    <row r="12" spans="2:16" ht="14.4" thickBot="1" x14ac:dyDescent="0.3"/>
    <row r="13" spans="2:16" ht="14.4" thickBot="1" x14ac:dyDescent="0.3">
      <c r="B13" s="59" t="e">
        <f>D13*F13+H13+N13+P13</f>
        <v>#REF!</v>
      </c>
      <c r="C13" s="34"/>
      <c r="D13" s="60">
        <f>Утвердить!M8</f>
        <v>175.12977260278743</v>
      </c>
      <c r="E13" s="34"/>
      <c r="F13" s="60">
        <f>'ОТ 1'!F5</f>
        <v>17294</v>
      </c>
      <c r="G13" s="34"/>
      <c r="H13" s="60" t="e">
        <f>Утвердить!#REF!</f>
        <v>#REF!</v>
      </c>
      <c r="J13" s="124" t="s">
        <v>124</v>
      </c>
      <c r="N13" s="52"/>
      <c r="P13" s="52"/>
    </row>
    <row r="14" spans="2:16" x14ac:dyDescent="0.25">
      <c r="J14" s="124"/>
    </row>
    <row r="15" spans="2:16" x14ac:dyDescent="0.25">
      <c r="J15" s="124"/>
    </row>
    <row r="16" spans="2:16" x14ac:dyDescent="0.25">
      <c r="J16" s="124"/>
    </row>
    <row r="17" spans="2:10" x14ac:dyDescent="0.25">
      <c r="J17" s="124"/>
    </row>
    <row r="18" spans="2:10" ht="18" x14ac:dyDescent="0.25">
      <c r="B18" s="61"/>
      <c r="J18" s="124"/>
    </row>
    <row r="19" spans="2:10" ht="18" x14ac:dyDescent="0.25">
      <c r="B19" s="62"/>
      <c r="J19" s="124"/>
    </row>
    <row r="20" spans="2:10" ht="14.25" customHeight="1" x14ac:dyDescent="0.25">
      <c r="J20" s="124"/>
    </row>
    <row r="21" spans="2:10" ht="14.25" customHeight="1" x14ac:dyDescent="0.25">
      <c r="B21" s="63" t="s">
        <v>181</v>
      </c>
    </row>
    <row r="22" spans="2:10" ht="72.75" customHeight="1" x14ac:dyDescent="0.25">
      <c r="B22" s="68" t="s">
        <v>128</v>
      </c>
      <c r="C22" s="58" t="s">
        <v>90</v>
      </c>
      <c r="D22" s="68" t="s">
        <v>182</v>
      </c>
      <c r="E22" s="67" t="s">
        <v>129</v>
      </c>
      <c r="F22" s="66" t="s">
        <v>89</v>
      </c>
    </row>
    <row r="23" spans="2:10" ht="14.25" hidden="1" customHeight="1" x14ac:dyDescent="0.25">
      <c r="B23" s="10"/>
      <c r="D23" s="64"/>
    </row>
    <row r="24" spans="2:10" ht="3" hidden="1" customHeight="1" x14ac:dyDescent="0.25">
      <c r="B24" s="10"/>
      <c r="D24" s="64"/>
    </row>
    <row r="25" spans="2:10" x14ac:dyDescent="0.25">
      <c r="D25" s="65"/>
    </row>
    <row r="26" spans="2:10" x14ac:dyDescent="0.25">
      <c r="B26" s="52" t="e">
        <f>D26/F26</f>
        <v>#REF!</v>
      </c>
      <c r="D26" s="52">
        <v>100000</v>
      </c>
      <c r="F26" s="60" t="e">
        <f>B13</f>
        <v>#REF!</v>
      </c>
    </row>
  </sheetData>
  <mergeCells count="9">
    <mergeCell ref="J13:J20"/>
    <mergeCell ref="L7:L11"/>
    <mergeCell ref="P7:P11"/>
    <mergeCell ref="N7:N11"/>
    <mergeCell ref="B7:B11"/>
    <mergeCell ref="D7:D11"/>
    <mergeCell ref="F7:F11"/>
    <mergeCell ref="H7:H11"/>
    <mergeCell ref="J7:J1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opLeftCell="A4" zoomScale="70" zoomScaleNormal="70" workbookViewId="0">
      <selection activeCell="O10" sqref="O10"/>
    </sheetView>
  </sheetViews>
  <sheetFormatPr defaultColWidth="9.109375" defaultRowHeight="13.8" x14ac:dyDescent="0.25"/>
  <cols>
    <col min="1" max="2" width="9.109375" style="1"/>
    <col min="3" max="3" width="18.33203125" style="1" customWidth="1"/>
    <col min="4" max="4" width="15.44140625" style="1" customWidth="1"/>
    <col min="5" max="5" width="12.44140625" style="1" customWidth="1"/>
    <col min="6" max="6" width="16.109375" style="1" customWidth="1"/>
    <col min="7" max="7" width="14.44140625" style="1" customWidth="1"/>
    <col min="8" max="8" width="17.109375" style="1" customWidth="1"/>
    <col min="9" max="9" width="16.44140625" style="1" customWidth="1"/>
    <col min="10" max="10" width="19.6640625" style="1" customWidth="1"/>
    <col min="11" max="16384" width="9.109375" style="1"/>
  </cols>
  <sheetData>
    <row r="1" spans="1:16" ht="14.4" thickBot="1" x14ac:dyDescent="0.3"/>
    <row r="2" spans="1:16" ht="21" customHeight="1" thickBot="1" x14ac:dyDescent="0.3">
      <c r="A2" s="5">
        <v>2</v>
      </c>
      <c r="C2" s="105" t="s">
        <v>9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6" ht="14.25" customHeight="1" x14ac:dyDescent="0.25"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5" spans="1:16" x14ac:dyDescent="0.25">
      <c r="C5" s="4" t="s">
        <v>10</v>
      </c>
      <c r="D5" s="4"/>
      <c r="E5" s="4"/>
      <c r="F5" s="16">
        <v>17294</v>
      </c>
      <c r="G5" s="4"/>
      <c r="H5" s="4"/>
      <c r="I5" s="4"/>
      <c r="J5" s="4"/>
    </row>
    <row r="6" spans="1:16" x14ac:dyDescent="0.25">
      <c r="C6" s="4"/>
      <c r="D6" s="4"/>
      <c r="E6" s="4"/>
      <c r="F6" s="4"/>
      <c r="G6" s="4"/>
      <c r="H6" s="4"/>
      <c r="I6" s="4"/>
      <c r="J6" s="4"/>
    </row>
    <row r="7" spans="1:16" x14ac:dyDescent="0.25">
      <c r="C7" s="4" t="s">
        <v>177</v>
      </c>
      <c r="D7" s="4"/>
      <c r="E7" s="4"/>
      <c r="F7" s="4"/>
      <c r="G7" s="4"/>
      <c r="H7" s="4"/>
      <c r="I7" s="4"/>
      <c r="J7" s="4"/>
    </row>
    <row r="8" spans="1:16" x14ac:dyDescent="0.25">
      <c r="C8" s="4"/>
      <c r="D8" s="4"/>
      <c r="E8" s="4"/>
      <c r="F8" s="4"/>
      <c r="G8" s="4"/>
      <c r="H8" s="4"/>
      <c r="I8" s="4"/>
      <c r="J8" s="4"/>
    </row>
    <row r="9" spans="1:16" s="10" customFormat="1" ht="90.75" customHeight="1" x14ac:dyDescent="0.25">
      <c r="C9" s="12" t="s">
        <v>11</v>
      </c>
      <c r="D9" s="12" t="s">
        <v>12</v>
      </c>
      <c r="E9" s="12" t="s">
        <v>6</v>
      </c>
      <c r="F9" s="12" t="s">
        <v>13</v>
      </c>
      <c r="G9" s="12" t="s">
        <v>14</v>
      </c>
      <c r="H9" s="12" t="s">
        <v>16</v>
      </c>
      <c r="I9" s="12" t="s">
        <v>17</v>
      </c>
      <c r="J9" s="12" t="s">
        <v>19</v>
      </c>
    </row>
    <row r="10" spans="1:16" x14ac:dyDescent="0.25">
      <c r="C10" s="13">
        <v>1</v>
      </c>
      <c r="D10" s="13">
        <v>2</v>
      </c>
      <c r="E10" s="13">
        <v>3</v>
      </c>
      <c r="F10" s="13" t="s">
        <v>178</v>
      </c>
      <c r="G10" s="13">
        <v>5</v>
      </c>
      <c r="H10" s="13" t="s">
        <v>15</v>
      </c>
      <c r="I10" s="13" t="s">
        <v>18</v>
      </c>
      <c r="J10" s="13" t="s">
        <v>20</v>
      </c>
    </row>
    <row r="11" spans="1:16" x14ac:dyDescent="0.25">
      <c r="C11" s="23" t="s">
        <v>141</v>
      </c>
      <c r="D11" s="20">
        <v>24150</v>
      </c>
      <c r="E11" s="86">
        <v>0.8</v>
      </c>
      <c r="F11" s="15">
        <f>E11*1973</f>
        <v>1578.4</v>
      </c>
      <c r="G11" s="17">
        <f>F5</f>
        <v>17294</v>
      </c>
      <c r="H11" s="15">
        <f>F11/G11</f>
        <v>9.1268648086041404E-2</v>
      </c>
      <c r="I11" s="15">
        <f>D11*12*1.302/1973</f>
        <v>191.24156107450585</v>
      </c>
      <c r="J11" s="15">
        <f>H11*I11</f>
        <v>17.454358737134267</v>
      </c>
    </row>
    <row r="12" spans="1:16" x14ac:dyDescent="0.25">
      <c r="C12" s="23" t="s">
        <v>133</v>
      </c>
      <c r="D12" s="20">
        <v>19800</v>
      </c>
      <c r="E12" s="86">
        <v>0.8</v>
      </c>
      <c r="F12" s="15">
        <f t="shared" ref="F12:F15" si="0">E12*1973</f>
        <v>1578.4</v>
      </c>
      <c r="G12" s="17">
        <f>F5</f>
        <v>17294</v>
      </c>
      <c r="H12" s="15">
        <f t="shared" ref="H12:H19" si="1">F12/G12</f>
        <v>9.1268648086041404E-2</v>
      </c>
      <c r="I12" s="15">
        <f t="shared" ref="I12:I15" si="2">D12*12*1.302/1973</f>
        <v>156.79432336543334</v>
      </c>
      <c r="J12" s="15">
        <f t="shared" ref="J12:J18" si="3">H12*I12</f>
        <v>14.310405921128714</v>
      </c>
    </row>
    <row r="13" spans="1:16" x14ac:dyDescent="0.25">
      <c r="C13" s="23" t="s">
        <v>142</v>
      </c>
      <c r="D13" s="20">
        <v>19800</v>
      </c>
      <c r="E13" s="86">
        <v>0.8</v>
      </c>
      <c r="F13" s="15">
        <f t="shared" si="0"/>
        <v>1578.4</v>
      </c>
      <c r="G13" s="17">
        <f>F5</f>
        <v>17294</v>
      </c>
      <c r="H13" s="15">
        <f t="shared" si="1"/>
        <v>9.1268648086041404E-2</v>
      </c>
      <c r="I13" s="15">
        <f t="shared" si="2"/>
        <v>156.79432336543334</v>
      </c>
      <c r="J13" s="15">
        <f t="shared" si="3"/>
        <v>14.310405921128714</v>
      </c>
    </row>
    <row r="14" spans="1:16" ht="27.6" x14ac:dyDescent="0.25">
      <c r="C14" s="75" t="s">
        <v>143</v>
      </c>
      <c r="D14" s="20">
        <v>19800</v>
      </c>
      <c r="E14" s="86">
        <v>0.8</v>
      </c>
      <c r="F14" s="15">
        <f t="shared" si="0"/>
        <v>1578.4</v>
      </c>
      <c r="G14" s="17">
        <f>F5</f>
        <v>17294</v>
      </c>
      <c r="H14" s="15">
        <f t="shared" si="1"/>
        <v>9.1268648086041404E-2</v>
      </c>
      <c r="I14" s="15">
        <f>D14*12*1.302/1973</f>
        <v>156.79432336543334</v>
      </c>
      <c r="J14" s="15">
        <f t="shared" si="3"/>
        <v>14.310405921128714</v>
      </c>
    </row>
    <row r="15" spans="1:16" ht="13.5" customHeight="1" x14ac:dyDescent="0.25">
      <c r="C15" s="21" t="s">
        <v>139</v>
      </c>
      <c r="D15" s="21">
        <v>17000</v>
      </c>
      <c r="E15" s="87">
        <v>0.8</v>
      </c>
      <c r="F15" s="15">
        <f t="shared" si="0"/>
        <v>1578.4</v>
      </c>
      <c r="G15" s="18">
        <f>F5</f>
        <v>17294</v>
      </c>
      <c r="H15" s="15">
        <f t="shared" si="1"/>
        <v>9.1268648086041404E-2</v>
      </c>
      <c r="I15" s="15">
        <f t="shared" si="2"/>
        <v>134.62138874809935</v>
      </c>
      <c r="J15" s="15">
        <f t="shared" si="3"/>
        <v>12.286712154504453</v>
      </c>
      <c r="K15" s="8"/>
      <c r="L15" s="8"/>
      <c r="M15" s="8"/>
      <c r="N15" s="8"/>
      <c r="O15" s="7"/>
      <c r="P15" s="7"/>
    </row>
    <row r="16" spans="1:16" x14ac:dyDescent="0.25">
      <c r="C16" s="24"/>
      <c r="D16" s="22"/>
      <c r="E16" s="22"/>
      <c r="F16" s="15">
        <f t="shared" ref="F16:F19" si="4">E16*1974</f>
        <v>0</v>
      </c>
      <c r="G16" s="19">
        <f>F5</f>
        <v>17294</v>
      </c>
      <c r="H16" s="15">
        <f t="shared" si="1"/>
        <v>0</v>
      </c>
      <c r="I16" s="15">
        <f t="shared" ref="I16:I19" si="5">D16*12*1.302/1974</f>
        <v>0</v>
      </c>
      <c r="J16" s="15">
        <f t="shared" si="3"/>
        <v>0</v>
      </c>
      <c r="K16" s="9"/>
      <c r="L16" s="9"/>
      <c r="M16" s="9"/>
      <c r="N16" s="9"/>
      <c r="O16" s="7"/>
      <c r="P16" s="7"/>
    </row>
    <row r="17" spans="3:16" x14ac:dyDescent="0.25">
      <c r="C17" s="24"/>
      <c r="D17" s="22"/>
      <c r="E17" s="22"/>
      <c r="F17" s="15">
        <f t="shared" si="4"/>
        <v>0</v>
      </c>
      <c r="G17" s="19">
        <f>F5</f>
        <v>17294</v>
      </c>
      <c r="H17" s="15">
        <f t="shared" si="1"/>
        <v>0</v>
      </c>
      <c r="I17" s="15">
        <f t="shared" si="5"/>
        <v>0</v>
      </c>
      <c r="J17" s="15">
        <f t="shared" si="3"/>
        <v>0</v>
      </c>
      <c r="K17" s="9"/>
      <c r="L17" s="9"/>
      <c r="M17" s="9"/>
      <c r="N17" s="9"/>
      <c r="O17" s="7"/>
      <c r="P17" s="7"/>
    </row>
    <row r="18" spans="3:16" x14ac:dyDescent="0.25">
      <c r="C18" s="24"/>
      <c r="D18" s="22"/>
      <c r="E18" s="22"/>
      <c r="F18" s="15">
        <f t="shared" si="4"/>
        <v>0</v>
      </c>
      <c r="G18" s="19">
        <f>F5</f>
        <v>17294</v>
      </c>
      <c r="H18" s="15">
        <f t="shared" si="1"/>
        <v>0</v>
      </c>
      <c r="I18" s="15">
        <f t="shared" si="5"/>
        <v>0</v>
      </c>
      <c r="J18" s="15">
        <f t="shared" si="3"/>
        <v>0</v>
      </c>
      <c r="K18" s="9"/>
      <c r="L18" s="9"/>
      <c r="M18" s="9"/>
      <c r="N18" s="9"/>
      <c r="O18" s="7"/>
      <c r="P18" s="7"/>
    </row>
    <row r="19" spans="3:16" x14ac:dyDescent="0.25">
      <c r="C19" s="24"/>
      <c r="D19" s="22">
        <v>23253</v>
      </c>
      <c r="E19" s="22"/>
      <c r="F19" s="15">
        <f t="shared" si="4"/>
        <v>0</v>
      </c>
      <c r="G19" s="19">
        <f>F5</f>
        <v>17294</v>
      </c>
      <c r="H19" s="15">
        <f t="shared" si="1"/>
        <v>0</v>
      </c>
      <c r="I19" s="15">
        <f t="shared" si="5"/>
        <v>184.04502127659575</v>
      </c>
      <c r="J19" s="15">
        <f>H19*I19</f>
        <v>0</v>
      </c>
      <c r="K19" s="9"/>
      <c r="L19" s="9"/>
      <c r="M19" s="9"/>
      <c r="N19" s="9"/>
      <c r="O19" s="7"/>
      <c r="P19" s="7"/>
    </row>
    <row r="20" spans="3:16" x14ac:dyDescent="0.25">
      <c r="C20" s="102" t="s">
        <v>106</v>
      </c>
      <c r="D20" s="103"/>
      <c r="E20" s="103"/>
      <c r="F20" s="103"/>
      <c r="G20" s="103"/>
      <c r="H20" s="103"/>
      <c r="I20" s="104"/>
      <c r="J20" s="31">
        <f>SUM(J11:J19)</f>
        <v>72.672288655024857</v>
      </c>
      <c r="K20" s="9"/>
      <c r="L20" s="9"/>
      <c r="M20" s="9"/>
      <c r="N20" s="9"/>
      <c r="O20" s="7"/>
      <c r="P20" s="7"/>
    </row>
    <row r="21" spans="3:16" x14ac:dyDescent="0.25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7"/>
      <c r="P21" s="7"/>
    </row>
    <row r="22" spans="3:16" x14ac:dyDescent="0.25"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7"/>
      <c r="P22" s="7"/>
    </row>
    <row r="23" spans="3:16" x14ac:dyDescent="0.25">
      <c r="C23" s="32" t="s">
        <v>35</v>
      </c>
      <c r="D23" s="32"/>
      <c r="E23" s="32"/>
      <c r="F23" s="32"/>
      <c r="G23" s="32"/>
      <c r="H23" s="33">
        <f>SUM(H11:H19)</f>
        <v>0.45634324043020702</v>
      </c>
      <c r="I23" s="9"/>
      <c r="J23" s="9"/>
      <c r="K23" s="9"/>
      <c r="L23" s="9"/>
      <c r="M23" s="9"/>
      <c r="N23" s="9"/>
      <c r="O23" s="7"/>
      <c r="P23" s="7"/>
    </row>
    <row r="24" spans="3:16" x14ac:dyDescent="0.25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7"/>
      <c r="P24" s="7"/>
    </row>
    <row r="25" spans="3:16" x14ac:dyDescent="0.25">
      <c r="C25" s="105" t="s">
        <v>101</v>
      </c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9"/>
      <c r="O25" s="7"/>
      <c r="P25" s="7"/>
    </row>
    <row r="26" spans="3:16" x14ac:dyDescent="0.25"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</row>
    <row r="28" spans="3:16" x14ac:dyDescent="0.25">
      <c r="C28" s="4" t="s">
        <v>104</v>
      </c>
      <c r="D28" s="4"/>
      <c r="E28" s="4"/>
      <c r="G28" s="53">
        <v>110</v>
      </c>
      <c r="H28" s="4"/>
      <c r="I28" s="4"/>
      <c r="J28" s="4"/>
    </row>
    <row r="29" spans="3:16" x14ac:dyDescent="0.25">
      <c r="C29" s="4"/>
      <c r="D29" s="4"/>
      <c r="E29" s="4"/>
      <c r="F29" s="4"/>
      <c r="G29" s="4"/>
      <c r="H29" s="4"/>
      <c r="I29" s="4"/>
      <c r="J29" s="4"/>
    </row>
    <row r="30" spans="3:16" x14ac:dyDescent="0.25">
      <c r="C30" s="4" t="s">
        <v>177</v>
      </c>
      <c r="D30" s="4"/>
      <c r="E30" s="4"/>
      <c r="F30" s="4"/>
      <c r="G30" s="4"/>
      <c r="H30" s="4"/>
      <c r="I30" s="4"/>
      <c r="J30" s="4"/>
    </row>
    <row r="31" spans="3:16" x14ac:dyDescent="0.25">
      <c r="C31" s="4"/>
      <c r="D31" s="4"/>
      <c r="E31" s="4"/>
      <c r="F31" s="4"/>
      <c r="G31" s="4"/>
      <c r="H31" s="4"/>
      <c r="I31" s="4"/>
      <c r="J31" s="4"/>
    </row>
    <row r="32" spans="3:16" ht="82.8" x14ac:dyDescent="0.25">
      <c r="C32" s="12" t="s">
        <v>11</v>
      </c>
      <c r="D32" s="12" t="s">
        <v>12</v>
      </c>
      <c r="E32" s="12" t="s">
        <v>6</v>
      </c>
      <c r="F32" s="12" t="s">
        <v>13</v>
      </c>
      <c r="G32" s="12" t="s">
        <v>109</v>
      </c>
      <c r="H32" s="12" t="s">
        <v>110</v>
      </c>
      <c r="I32" s="12" t="s">
        <v>17</v>
      </c>
      <c r="J32" s="12" t="s">
        <v>19</v>
      </c>
      <c r="K32" s="10"/>
      <c r="L32" s="10"/>
      <c r="M32" s="10"/>
    </row>
    <row r="33" spans="3:13" x14ac:dyDescent="0.25">
      <c r="C33" s="13">
        <v>1</v>
      </c>
      <c r="D33" s="13">
        <v>2</v>
      </c>
      <c r="E33" s="13">
        <v>3</v>
      </c>
      <c r="F33" s="13" t="s">
        <v>178</v>
      </c>
      <c r="G33" s="13">
        <v>5</v>
      </c>
      <c r="H33" s="13" t="s">
        <v>15</v>
      </c>
      <c r="I33" s="13" t="s">
        <v>18</v>
      </c>
      <c r="J33" s="13" t="s">
        <v>20</v>
      </c>
    </row>
    <row r="34" spans="3:13" x14ac:dyDescent="0.25">
      <c r="C34" s="23" t="s">
        <v>141</v>
      </c>
      <c r="D34" s="20">
        <v>24150</v>
      </c>
      <c r="E34" s="86">
        <v>0.2</v>
      </c>
      <c r="F34" s="15">
        <f>E34*1973</f>
        <v>394.6</v>
      </c>
      <c r="G34" s="54">
        <f>G28</f>
        <v>110</v>
      </c>
      <c r="H34" s="15">
        <f>F34/G34</f>
        <v>3.5872727272727274</v>
      </c>
      <c r="I34" s="15">
        <f>D34*12*1.302/1973</f>
        <v>191.24156107450585</v>
      </c>
      <c r="J34" s="15">
        <f>H34*I34</f>
        <v>686.03563636363651</v>
      </c>
    </row>
    <row r="35" spans="3:13" x14ac:dyDescent="0.25">
      <c r="C35" s="23" t="s">
        <v>133</v>
      </c>
      <c r="D35" s="20">
        <v>19800</v>
      </c>
      <c r="E35" s="86">
        <v>0.2</v>
      </c>
      <c r="F35" s="15">
        <f t="shared" ref="F35:F38" si="6">E35*1973</f>
        <v>394.6</v>
      </c>
      <c r="G35" s="54">
        <f>G28</f>
        <v>110</v>
      </c>
      <c r="H35" s="15">
        <f t="shared" ref="H35:H42" si="7">F35/G35</f>
        <v>3.5872727272727274</v>
      </c>
      <c r="I35" s="15">
        <f t="shared" ref="I35:I38" si="8">D35*12*1.302/1973</f>
        <v>156.79432336543334</v>
      </c>
      <c r="J35" s="15">
        <f t="shared" ref="J35:J41" si="9">H35*I35</f>
        <v>562.46399999999994</v>
      </c>
    </row>
    <row r="36" spans="3:13" x14ac:dyDescent="0.25">
      <c r="C36" s="23" t="s">
        <v>142</v>
      </c>
      <c r="D36" s="20">
        <v>19800</v>
      </c>
      <c r="E36" s="86">
        <v>0.2</v>
      </c>
      <c r="F36" s="15">
        <f t="shared" si="6"/>
        <v>394.6</v>
      </c>
      <c r="G36" s="54">
        <f>G28</f>
        <v>110</v>
      </c>
      <c r="H36" s="15">
        <f t="shared" si="7"/>
        <v>3.5872727272727274</v>
      </c>
      <c r="I36" s="15">
        <f t="shared" si="8"/>
        <v>156.79432336543334</v>
      </c>
      <c r="J36" s="15">
        <f t="shared" si="9"/>
        <v>562.46399999999994</v>
      </c>
    </row>
    <row r="37" spans="3:13" ht="27.6" x14ac:dyDescent="0.25">
      <c r="C37" s="75" t="s">
        <v>143</v>
      </c>
      <c r="D37" s="20">
        <v>19800</v>
      </c>
      <c r="E37" s="86">
        <v>0.2</v>
      </c>
      <c r="F37" s="15">
        <f>E37*1973</f>
        <v>394.6</v>
      </c>
      <c r="G37" s="54">
        <f>G28</f>
        <v>110</v>
      </c>
      <c r="H37" s="15">
        <f t="shared" si="7"/>
        <v>3.5872727272727274</v>
      </c>
      <c r="I37" s="15">
        <f t="shared" si="8"/>
        <v>156.79432336543334</v>
      </c>
      <c r="J37" s="15">
        <f t="shared" si="9"/>
        <v>562.46399999999994</v>
      </c>
    </row>
    <row r="38" spans="3:13" x14ac:dyDescent="0.25">
      <c r="C38" s="21" t="s">
        <v>139</v>
      </c>
      <c r="D38" s="21">
        <v>17000</v>
      </c>
      <c r="E38" s="87">
        <v>0.2</v>
      </c>
      <c r="F38" s="15">
        <f t="shared" si="6"/>
        <v>394.6</v>
      </c>
      <c r="G38" s="55">
        <f>G28</f>
        <v>110</v>
      </c>
      <c r="H38" s="15">
        <f t="shared" si="7"/>
        <v>3.5872727272727274</v>
      </c>
      <c r="I38" s="15">
        <f t="shared" si="8"/>
        <v>134.62138874809935</v>
      </c>
      <c r="J38" s="15">
        <f t="shared" si="9"/>
        <v>482.92363636363643</v>
      </c>
      <c r="K38" s="8"/>
      <c r="L38" s="8"/>
      <c r="M38" s="8"/>
    </row>
    <row r="39" spans="3:13" x14ac:dyDescent="0.25">
      <c r="C39" s="24"/>
      <c r="D39" s="22"/>
      <c r="E39" s="22"/>
      <c r="F39" s="15">
        <f t="shared" ref="F39:F42" si="10">E39*1974</f>
        <v>0</v>
      </c>
      <c r="G39" s="56">
        <f>G28</f>
        <v>110</v>
      </c>
      <c r="H39" s="15">
        <f t="shared" si="7"/>
        <v>0</v>
      </c>
      <c r="I39" s="15">
        <f t="shared" ref="I39:I42" si="11">D39*12*1.302/1974</f>
        <v>0</v>
      </c>
      <c r="J39" s="15">
        <f t="shared" si="9"/>
        <v>0</v>
      </c>
      <c r="K39" s="9"/>
      <c r="L39" s="9"/>
      <c r="M39" s="9"/>
    </row>
    <row r="40" spans="3:13" x14ac:dyDescent="0.25">
      <c r="C40" s="24"/>
      <c r="D40" s="22"/>
      <c r="E40" s="22"/>
      <c r="F40" s="15">
        <f t="shared" si="10"/>
        <v>0</v>
      </c>
      <c r="G40" s="56">
        <f>G28</f>
        <v>110</v>
      </c>
      <c r="H40" s="15">
        <f t="shared" si="7"/>
        <v>0</v>
      </c>
      <c r="I40" s="15">
        <f t="shared" si="11"/>
        <v>0</v>
      </c>
      <c r="J40" s="15">
        <f t="shared" si="9"/>
        <v>0</v>
      </c>
      <c r="K40" s="9"/>
      <c r="L40" s="9"/>
      <c r="M40" s="9"/>
    </row>
    <row r="41" spans="3:13" x14ac:dyDescent="0.25">
      <c r="C41" s="24"/>
      <c r="D41" s="22"/>
      <c r="E41" s="22"/>
      <c r="F41" s="15">
        <f t="shared" si="10"/>
        <v>0</v>
      </c>
      <c r="G41" s="56">
        <f>G28</f>
        <v>110</v>
      </c>
      <c r="H41" s="15">
        <f t="shared" si="7"/>
        <v>0</v>
      </c>
      <c r="I41" s="15">
        <f t="shared" si="11"/>
        <v>0</v>
      </c>
      <c r="J41" s="15">
        <f t="shared" si="9"/>
        <v>0</v>
      </c>
      <c r="K41" s="9"/>
      <c r="L41" s="9"/>
      <c r="M41" s="9"/>
    </row>
    <row r="42" spans="3:13" x14ac:dyDescent="0.25">
      <c r="C42" s="24"/>
      <c r="D42" s="22"/>
      <c r="E42" s="22"/>
      <c r="F42" s="15">
        <f t="shared" si="10"/>
        <v>0</v>
      </c>
      <c r="G42" s="56">
        <f>G28</f>
        <v>110</v>
      </c>
      <c r="H42" s="15">
        <f t="shared" si="7"/>
        <v>0</v>
      </c>
      <c r="I42" s="15">
        <f t="shared" si="11"/>
        <v>0</v>
      </c>
      <c r="J42" s="15">
        <f>H42*I42</f>
        <v>0</v>
      </c>
      <c r="K42" s="9"/>
      <c r="L42" s="9"/>
      <c r="M42" s="9"/>
    </row>
    <row r="43" spans="3:13" x14ac:dyDescent="0.25">
      <c r="C43" s="102" t="s">
        <v>105</v>
      </c>
      <c r="D43" s="103"/>
      <c r="E43" s="103"/>
      <c r="F43" s="103"/>
      <c r="G43" s="103"/>
      <c r="H43" s="103"/>
      <c r="I43" s="104"/>
      <c r="J43" s="31">
        <f>SUM(J34:J42)</f>
        <v>2856.3512727272728</v>
      </c>
      <c r="K43" s="9"/>
      <c r="L43" s="9"/>
      <c r="M43" s="9"/>
    </row>
    <row r="44" spans="3:13" x14ac:dyDescent="0.25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3:13" x14ac:dyDescent="0.25"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3:13" x14ac:dyDescent="0.25">
      <c r="C46" s="32" t="s">
        <v>107</v>
      </c>
      <c r="D46" s="32"/>
      <c r="E46" s="32"/>
      <c r="F46" s="32"/>
      <c r="G46" s="32"/>
      <c r="H46" s="33">
        <f>SUM(H34:H42)</f>
        <v>17.936363636363637</v>
      </c>
      <c r="I46" s="9"/>
      <c r="J46" s="9"/>
      <c r="K46" s="9"/>
      <c r="L46" s="9"/>
      <c r="M46" s="9"/>
    </row>
    <row r="47" spans="3:13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</sheetData>
  <mergeCells count="4">
    <mergeCell ref="C20:I20"/>
    <mergeCell ref="C2:M3"/>
    <mergeCell ref="C25:M26"/>
    <mergeCell ref="C43:I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="70" zoomScaleNormal="70" workbookViewId="0">
      <selection activeCell="L18" sqref="L18"/>
    </sheetView>
  </sheetViews>
  <sheetFormatPr defaultColWidth="9.109375" defaultRowHeight="13.8" x14ac:dyDescent="0.25"/>
  <cols>
    <col min="1" max="2" width="9.109375" style="1"/>
    <col min="3" max="3" width="23.88671875" style="1" customWidth="1"/>
    <col min="4" max="4" width="9.109375" style="1"/>
    <col min="5" max="5" width="16.109375" style="1" customWidth="1"/>
    <col min="6" max="6" width="12" style="1" customWidth="1"/>
    <col min="7" max="7" width="12.88671875" style="1" customWidth="1"/>
    <col min="8" max="8" width="12.6640625" style="1" customWidth="1"/>
    <col min="9" max="9" width="11.6640625" style="1" customWidth="1"/>
    <col min="10" max="10" width="17.109375" style="1" customWidth="1"/>
    <col min="11" max="16384" width="9.109375" style="1"/>
  </cols>
  <sheetData>
    <row r="1" spans="1:14" ht="14.4" thickBot="1" x14ac:dyDescent="0.3"/>
    <row r="2" spans="1:14" ht="21" thickBot="1" x14ac:dyDescent="0.4">
      <c r="A2" s="5">
        <v>3</v>
      </c>
      <c r="C2" s="6" t="s">
        <v>21</v>
      </c>
      <c r="D2" s="6"/>
      <c r="E2" s="6"/>
      <c r="F2" s="6"/>
      <c r="G2" s="6"/>
    </row>
    <row r="3" spans="1:14" ht="13.5" customHeight="1" x14ac:dyDescent="0.35">
      <c r="A3" s="29"/>
      <c r="C3" s="6"/>
      <c r="D3" s="6"/>
      <c r="E3" s="6"/>
      <c r="F3" s="6"/>
      <c r="G3" s="6"/>
    </row>
    <row r="4" spans="1:14" ht="13.5" customHeight="1" x14ac:dyDescent="0.35">
      <c r="A4" s="29"/>
      <c r="C4" s="30"/>
      <c r="D4" s="6"/>
      <c r="E4" s="6"/>
      <c r="F4" s="6"/>
      <c r="G4" s="6"/>
    </row>
    <row r="5" spans="1:14" ht="13.5" customHeight="1" x14ac:dyDescent="0.35">
      <c r="A5" s="29"/>
      <c r="C5" s="30" t="s">
        <v>33</v>
      </c>
      <c r="D5" s="6"/>
      <c r="E5" s="6"/>
      <c r="F5" s="6"/>
      <c r="G5" s="6"/>
    </row>
    <row r="6" spans="1:14" x14ac:dyDescent="0.25">
      <c r="C6" s="2"/>
    </row>
    <row r="7" spans="1:14" ht="69" customHeight="1" x14ac:dyDescent="0.25">
      <c r="C7" s="26" t="s">
        <v>22</v>
      </c>
      <c r="D7" s="26" t="s">
        <v>24</v>
      </c>
      <c r="E7" s="26" t="s">
        <v>25</v>
      </c>
      <c r="F7" s="26" t="s">
        <v>179</v>
      </c>
      <c r="G7" s="26" t="s">
        <v>26</v>
      </c>
      <c r="H7" s="26" t="s">
        <v>27</v>
      </c>
      <c r="I7" s="26" t="s">
        <v>28</v>
      </c>
      <c r="J7" s="26" t="s">
        <v>29</v>
      </c>
      <c r="K7" s="25"/>
      <c r="L7" s="25"/>
    </row>
    <row r="8" spans="1:14" x14ac:dyDescent="0.25">
      <c r="C8" s="27">
        <v>1</v>
      </c>
      <c r="D8" s="27">
        <v>2</v>
      </c>
      <c r="E8" s="27">
        <v>3</v>
      </c>
      <c r="F8" s="27">
        <v>4</v>
      </c>
      <c r="G8" s="27" t="s">
        <v>32</v>
      </c>
      <c r="H8" s="27">
        <v>6</v>
      </c>
      <c r="I8" s="27">
        <v>7</v>
      </c>
      <c r="J8" s="27">
        <v>8</v>
      </c>
      <c r="K8" s="7"/>
      <c r="L8" s="7"/>
      <c r="M8" s="7"/>
      <c r="N8" s="7"/>
    </row>
    <row r="9" spans="1:14" x14ac:dyDescent="0.25">
      <c r="C9" s="11" t="s">
        <v>144</v>
      </c>
      <c r="D9" s="11" t="s">
        <v>31</v>
      </c>
      <c r="E9" s="11">
        <v>1</v>
      </c>
      <c r="F9" s="16">
        <f>'ОТ 1'!F5</f>
        <v>17294</v>
      </c>
      <c r="G9" s="11">
        <f>E9/F9</f>
        <v>5.7823522608997343E-5</v>
      </c>
      <c r="H9" s="11">
        <v>5</v>
      </c>
      <c r="I9" s="11">
        <v>52000</v>
      </c>
      <c r="J9" s="37">
        <f>G9*I9</f>
        <v>3.0068231756678618</v>
      </c>
      <c r="K9" s="7"/>
      <c r="L9" s="7"/>
      <c r="M9" s="7"/>
      <c r="N9" s="7"/>
    </row>
    <row r="10" spans="1:14" x14ac:dyDescent="0.25">
      <c r="C10" s="11" t="s">
        <v>145</v>
      </c>
      <c r="D10" s="11" t="s">
        <v>31</v>
      </c>
      <c r="E10" s="11">
        <v>1</v>
      </c>
      <c r="F10" s="16">
        <f>'ОТ 1'!F5</f>
        <v>17294</v>
      </c>
      <c r="G10" s="11">
        <f t="shared" ref="G10:G19" si="0">E10/F10</f>
        <v>5.7823522608997343E-5</v>
      </c>
      <c r="H10" s="11">
        <v>2</v>
      </c>
      <c r="I10" s="11">
        <v>80000</v>
      </c>
      <c r="J10" s="37">
        <f t="shared" ref="J10:J19" si="1">G10*I10</f>
        <v>4.6258818087197877</v>
      </c>
      <c r="K10" s="7"/>
      <c r="L10" s="7"/>
      <c r="M10" s="7"/>
      <c r="N10" s="7"/>
    </row>
    <row r="11" spans="1:14" x14ac:dyDescent="0.25">
      <c r="C11" s="11" t="s">
        <v>146</v>
      </c>
      <c r="D11" s="11" t="s">
        <v>31</v>
      </c>
      <c r="E11" s="11">
        <v>1</v>
      </c>
      <c r="F11" s="16">
        <f>'ОТ 1'!F5</f>
        <v>17294</v>
      </c>
      <c r="G11" s="11">
        <f t="shared" si="0"/>
        <v>5.7823522608997343E-5</v>
      </c>
      <c r="H11" s="11">
        <v>7</v>
      </c>
      <c r="I11" s="11">
        <v>50000</v>
      </c>
      <c r="J11" s="37">
        <f t="shared" si="1"/>
        <v>2.8911761304498671</v>
      </c>
      <c r="K11" s="7"/>
      <c r="L11" s="7"/>
      <c r="M11" s="7"/>
      <c r="N11" s="7"/>
    </row>
    <row r="12" spans="1:14" x14ac:dyDescent="0.25">
      <c r="C12" s="11" t="s">
        <v>147</v>
      </c>
      <c r="D12" s="11" t="s">
        <v>31</v>
      </c>
      <c r="E12" s="11">
        <v>2</v>
      </c>
      <c r="F12" s="16">
        <f>'ОТ 1'!F5</f>
        <v>17294</v>
      </c>
      <c r="G12" s="11">
        <f t="shared" si="0"/>
        <v>1.1564704521799469E-4</v>
      </c>
      <c r="H12" s="11">
        <v>4</v>
      </c>
      <c r="I12" s="11">
        <v>26000</v>
      </c>
      <c r="J12" s="37">
        <f t="shared" si="1"/>
        <v>3.0068231756678618</v>
      </c>
      <c r="K12" s="7"/>
      <c r="L12" s="7"/>
      <c r="M12" s="7"/>
      <c r="N12" s="7"/>
    </row>
    <row r="13" spans="1:14" ht="27.6" x14ac:dyDescent="0.25">
      <c r="C13" s="76" t="s">
        <v>148</v>
      </c>
      <c r="D13" s="11" t="s">
        <v>31</v>
      </c>
      <c r="E13" s="11">
        <v>4</v>
      </c>
      <c r="F13" s="16">
        <f>'ОТ 1'!F5</f>
        <v>17294</v>
      </c>
      <c r="G13" s="11">
        <f t="shared" si="0"/>
        <v>2.3129409043598937E-4</v>
      </c>
      <c r="H13" s="11">
        <v>1</v>
      </c>
      <c r="I13" s="11">
        <v>8424.5</v>
      </c>
      <c r="J13" s="37">
        <f t="shared" si="1"/>
        <v>1.9485370648779925</v>
      </c>
      <c r="K13" s="7"/>
      <c r="L13" s="7"/>
      <c r="M13" s="7"/>
      <c r="N13" s="7"/>
    </row>
    <row r="14" spans="1:14" x14ac:dyDescent="0.25">
      <c r="C14" s="11" t="s">
        <v>149</v>
      </c>
      <c r="D14" s="11" t="s">
        <v>31</v>
      </c>
      <c r="E14" s="11">
        <v>1</v>
      </c>
      <c r="F14" s="16">
        <f>'ОТ 1'!F5</f>
        <v>17294</v>
      </c>
      <c r="G14" s="11">
        <f t="shared" si="0"/>
        <v>5.7823522608997343E-5</v>
      </c>
      <c r="H14" s="11">
        <v>3</v>
      </c>
      <c r="I14" s="11">
        <v>9500</v>
      </c>
      <c r="J14" s="37">
        <f t="shared" si="1"/>
        <v>0.54932346478547478</v>
      </c>
      <c r="K14" s="7"/>
      <c r="L14" s="7"/>
      <c r="M14" s="7"/>
      <c r="N14" s="7"/>
    </row>
    <row r="15" spans="1:14" x14ac:dyDescent="0.25">
      <c r="C15" s="11" t="s">
        <v>150</v>
      </c>
      <c r="D15" s="11" t="s">
        <v>31</v>
      </c>
      <c r="E15" s="11">
        <v>1</v>
      </c>
      <c r="F15" s="16">
        <f>'ОТ 1'!F5</f>
        <v>17294</v>
      </c>
      <c r="G15" s="11">
        <f t="shared" si="0"/>
        <v>5.7823522608997343E-5</v>
      </c>
      <c r="H15" s="11">
        <v>1</v>
      </c>
      <c r="I15" s="11">
        <v>24052</v>
      </c>
      <c r="J15" s="37">
        <f t="shared" si="1"/>
        <v>1.3907713657916041</v>
      </c>
      <c r="K15" s="7"/>
      <c r="L15" s="7"/>
      <c r="M15" s="7"/>
      <c r="N15" s="7"/>
    </row>
    <row r="16" spans="1:14" x14ac:dyDescent="0.25">
      <c r="C16" s="11" t="s">
        <v>151</v>
      </c>
      <c r="D16" s="11" t="s">
        <v>31</v>
      </c>
      <c r="E16" s="11">
        <v>1</v>
      </c>
      <c r="F16" s="16">
        <f>'ОТ 1'!F5</f>
        <v>17294</v>
      </c>
      <c r="G16" s="11">
        <f t="shared" si="0"/>
        <v>5.7823522608997343E-5</v>
      </c>
      <c r="H16" s="11">
        <v>1</v>
      </c>
      <c r="I16" s="11">
        <v>12000</v>
      </c>
      <c r="J16" s="37">
        <f t="shared" si="1"/>
        <v>0.69388227130796809</v>
      </c>
      <c r="K16" s="7"/>
      <c r="L16" s="7"/>
      <c r="M16" s="7"/>
      <c r="N16" s="7"/>
    </row>
    <row r="17" spans="3:14" x14ac:dyDescent="0.25">
      <c r="C17" s="11" t="s">
        <v>169</v>
      </c>
      <c r="D17" s="11" t="s">
        <v>31</v>
      </c>
      <c r="E17" s="11">
        <v>1</v>
      </c>
      <c r="F17" s="16">
        <v>14150</v>
      </c>
      <c r="G17" s="11">
        <f t="shared" si="0"/>
        <v>7.0671378091872794E-5</v>
      </c>
      <c r="H17" s="11">
        <v>4</v>
      </c>
      <c r="I17" s="11">
        <v>35000</v>
      </c>
      <c r="J17" s="37">
        <f t="shared" si="1"/>
        <v>2.473498233215548</v>
      </c>
      <c r="K17" s="7"/>
      <c r="L17" s="7"/>
      <c r="M17" s="7"/>
      <c r="N17" s="7"/>
    </row>
    <row r="18" spans="3:14" x14ac:dyDescent="0.25">
      <c r="C18" s="11" t="s">
        <v>176</v>
      </c>
      <c r="D18" s="11" t="s">
        <v>31</v>
      </c>
      <c r="E18" s="11">
        <v>1</v>
      </c>
      <c r="F18" s="16">
        <v>14150</v>
      </c>
      <c r="G18" s="11">
        <f t="shared" si="0"/>
        <v>7.0671378091872794E-5</v>
      </c>
      <c r="H18" s="11">
        <v>5</v>
      </c>
      <c r="I18" s="11">
        <v>35511</v>
      </c>
      <c r="J18" s="37">
        <f t="shared" si="1"/>
        <v>2.5096113074204949</v>
      </c>
      <c r="K18" s="7"/>
      <c r="L18" s="7"/>
      <c r="M18" s="7"/>
      <c r="N18" s="7"/>
    </row>
    <row r="19" spans="3:14" x14ac:dyDescent="0.25">
      <c r="C19" s="11" t="s">
        <v>168</v>
      </c>
      <c r="D19" s="11" t="s">
        <v>31</v>
      </c>
      <c r="E19" s="11">
        <v>1</v>
      </c>
      <c r="F19" s="16">
        <f>'ОТ 1'!F5</f>
        <v>17294</v>
      </c>
      <c r="G19" s="11">
        <f t="shared" si="0"/>
        <v>5.7823522608997343E-5</v>
      </c>
      <c r="H19" s="11">
        <v>5</v>
      </c>
      <c r="I19" s="11">
        <v>24380</v>
      </c>
      <c r="J19" s="37">
        <f t="shared" si="1"/>
        <v>1.4097374812073553</v>
      </c>
      <c r="K19" s="7"/>
      <c r="L19" s="7"/>
      <c r="M19" s="7"/>
      <c r="N19" s="7"/>
    </row>
    <row r="20" spans="3:14" x14ac:dyDescent="0.25">
      <c r="C20" s="11" t="s">
        <v>30</v>
      </c>
      <c r="D20" s="11" t="s">
        <v>31</v>
      </c>
      <c r="E20" s="106"/>
      <c r="F20" s="107"/>
      <c r="G20" s="107"/>
      <c r="H20" s="107"/>
      <c r="I20" s="108"/>
      <c r="J20" s="11">
        <v>0</v>
      </c>
      <c r="K20" s="7"/>
      <c r="L20" s="7"/>
      <c r="M20" s="7"/>
      <c r="N20" s="7"/>
    </row>
    <row r="21" spans="3:14" ht="17.25" customHeight="1" x14ac:dyDescent="0.25">
      <c r="C21" s="109" t="s">
        <v>108</v>
      </c>
      <c r="D21" s="110"/>
      <c r="E21" s="110"/>
      <c r="F21" s="110"/>
      <c r="G21" s="110"/>
      <c r="H21" s="110"/>
      <c r="I21" s="111"/>
      <c r="J21" s="28">
        <f>SUM(J9:J20)</f>
        <v>24.506065479111815</v>
      </c>
      <c r="K21" s="8"/>
      <c r="L21" s="8"/>
      <c r="M21" s="8"/>
      <c r="N21" s="8"/>
    </row>
    <row r="22" spans="3:14" x14ac:dyDescent="0.25"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3:14" ht="82.8" x14ac:dyDescent="0.25">
      <c r="C23" s="26" t="s">
        <v>22</v>
      </c>
      <c r="D23" s="26" t="s">
        <v>24</v>
      </c>
      <c r="E23" s="26" t="s">
        <v>25</v>
      </c>
      <c r="F23" s="26" t="s">
        <v>180</v>
      </c>
      <c r="G23" s="26" t="s">
        <v>111</v>
      </c>
      <c r="H23" s="26" t="s">
        <v>27</v>
      </c>
      <c r="I23" s="26" t="s">
        <v>28</v>
      </c>
      <c r="J23" s="26" t="s">
        <v>29</v>
      </c>
      <c r="K23" s="9"/>
      <c r="L23" s="9"/>
      <c r="M23" s="9"/>
      <c r="N23" s="9"/>
    </row>
    <row r="24" spans="3:14" x14ac:dyDescent="0.25">
      <c r="C24" s="27">
        <v>1</v>
      </c>
      <c r="D24" s="27">
        <v>2</v>
      </c>
      <c r="E24" s="27">
        <v>3</v>
      </c>
      <c r="F24" s="27">
        <v>4</v>
      </c>
      <c r="G24" s="27" t="s">
        <v>32</v>
      </c>
      <c r="H24" s="27">
        <v>6</v>
      </c>
      <c r="I24" s="27">
        <v>7</v>
      </c>
      <c r="J24" s="27">
        <v>8</v>
      </c>
      <c r="K24" s="9"/>
      <c r="L24" s="9"/>
      <c r="M24" s="9"/>
      <c r="N24" s="9"/>
    </row>
    <row r="25" spans="3:14" x14ac:dyDescent="0.25">
      <c r="C25" s="11"/>
      <c r="D25" s="11"/>
      <c r="E25" s="11">
        <v>1</v>
      </c>
      <c r="F25" s="53">
        <f>'ОТ 1'!G28</f>
        <v>110</v>
      </c>
      <c r="G25" s="11">
        <f>E25/F25</f>
        <v>9.0909090909090905E-3</v>
      </c>
      <c r="H25" s="11"/>
      <c r="I25" s="11"/>
      <c r="J25" s="37">
        <f>G25*I25</f>
        <v>0</v>
      </c>
      <c r="K25" s="9"/>
      <c r="L25" s="9"/>
      <c r="M25" s="9"/>
      <c r="N25" s="9"/>
    </row>
    <row r="26" spans="3:14" x14ac:dyDescent="0.25">
      <c r="C26" s="11"/>
      <c r="D26" s="11"/>
      <c r="E26" s="11">
        <v>1</v>
      </c>
      <c r="F26" s="53">
        <f>'ОТ 1'!G28</f>
        <v>110</v>
      </c>
      <c r="G26" s="11">
        <f t="shared" ref="G26:G33" si="2">E26/F26</f>
        <v>9.0909090909090905E-3</v>
      </c>
      <c r="H26" s="11"/>
      <c r="I26" s="11"/>
      <c r="J26" s="37">
        <f t="shared" ref="J26:J33" si="3">G26*I26</f>
        <v>0</v>
      </c>
      <c r="K26" s="9"/>
      <c r="L26" s="9"/>
      <c r="M26" s="9"/>
      <c r="N26" s="9"/>
    </row>
    <row r="27" spans="3:14" x14ac:dyDescent="0.25">
      <c r="C27" s="11"/>
      <c r="D27" s="11"/>
      <c r="E27" s="11">
        <v>1</v>
      </c>
      <c r="F27" s="53">
        <f>'ОТ 1'!G28</f>
        <v>110</v>
      </c>
      <c r="G27" s="11">
        <f t="shared" si="2"/>
        <v>9.0909090909090905E-3</v>
      </c>
      <c r="H27" s="11"/>
      <c r="I27" s="11"/>
      <c r="J27" s="37">
        <f t="shared" si="3"/>
        <v>0</v>
      </c>
      <c r="K27" s="9"/>
      <c r="L27" s="9"/>
      <c r="M27" s="9"/>
      <c r="N27" s="9"/>
    </row>
    <row r="28" spans="3:14" x14ac:dyDescent="0.25">
      <c r="C28" s="11"/>
      <c r="D28" s="11"/>
      <c r="E28" s="11">
        <v>2</v>
      </c>
      <c r="F28" s="53">
        <f>'ОТ 1'!G28</f>
        <v>110</v>
      </c>
      <c r="G28" s="11">
        <f t="shared" si="2"/>
        <v>1.8181818181818181E-2</v>
      </c>
      <c r="H28" s="11"/>
      <c r="I28" s="11"/>
      <c r="J28" s="37">
        <f t="shared" si="3"/>
        <v>0</v>
      </c>
      <c r="K28" s="9"/>
      <c r="L28" s="9"/>
      <c r="M28" s="9"/>
      <c r="N28" s="9"/>
    </row>
    <row r="29" spans="3:14" x14ac:dyDescent="0.25">
      <c r="C29" s="76"/>
      <c r="D29" s="11"/>
      <c r="E29" s="11">
        <v>2</v>
      </c>
      <c r="F29" s="53">
        <f>'ОТ 1'!G28</f>
        <v>110</v>
      </c>
      <c r="G29" s="11">
        <f t="shared" si="2"/>
        <v>1.8181818181818181E-2</v>
      </c>
      <c r="H29" s="11"/>
      <c r="I29" s="11"/>
      <c r="J29" s="37">
        <f t="shared" si="3"/>
        <v>0</v>
      </c>
      <c r="K29" s="9"/>
      <c r="L29" s="9"/>
      <c r="M29" s="9"/>
      <c r="N29" s="9"/>
    </row>
    <row r="30" spans="3:14" x14ac:dyDescent="0.25">
      <c r="C30" s="11"/>
      <c r="D30" s="11"/>
      <c r="E30" s="11">
        <v>1</v>
      </c>
      <c r="F30" s="53">
        <f>'ОТ 1'!G28</f>
        <v>110</v>
      </c>
      <c r="G30" s="11">
        <f t="shared" si="2"/>
        <v>9.0909090909090905E-3</v>
      </c>
      <c r="H30" s="11"/>
      <c r="I30" s="11"/>
      <c r="J30" s="37">
        <f t="shared" si="3"/>
        <v>0</v>
      </c>
      <c r="K30" s="9"/>
      <c r="L30" s="9"/>
      <c r="M30" s="9"/>
      <c r="N30" s="9"/>
    </row>
    <row r="31" spans="3:14" x14ac:dyDescent="0.25">
      <c r="C31" s="11"/>
      <c r="D31" s="11"/>
      <c r="E31" s="11">
        <v>1</v>
      </c>
      <c r="F31" s="53">
        <f>'ОТ 1'!G28</f>
        <v>110</v>
      </c>
      <c r="G31" s="11">
        <f t="shared" si="2"/>
        <v>9.0909090909090905E-3</v>
      </c>
      <c r="H31" s="11"/>
      <c r="I31" s="11"/>
      <c r="J31" s="37">
        <f t="shared" si="3"/>
        <v>0</v>
      </c>
      <c r="K31" s="9"/>
      <c r="L31" s="9"/>
      <c r="M31" s="9"/>
      <c r="N31" s="9"/>
    </row>
    <row r="32" spans="3:14" x14ac:dyDescent="0.25">
      <c r="C32" s="11"/>
      <c r="D32" s="11"/>
      <c r="E32" s="11">
        <v>1</v>
      </c>
      <c r="F32" s="53">
        <f>'ОТ 1'!G28</f>
        <v>110</v>
      </c>
      <c r="G32" s="11">
        <f t="shared" si="2"/>
        <v>9.0909090909090905E-3</v>
      </c>
      <c r="H32" s="11"/>
      <c r="I32" s="11"/>
      <c r="J32" s="37">
        <f t="shared" si="3"/>
        <v>0</v>
      </c>
      <c r="K32" s="9"/>
      <c r="L32" s="9"/>
      <c r="M32" s="9"/>
      <c r="N32" s="9"/>
    </row>
    <row r="33" spans="3:14" x14ac:dyDescent="0.25">
      <c r="C33" s="11"/>
      <c r="D33" s="11"/>
      <c r="E33" s="11">
        <v>1</v>
      </c>
      <c r="F33" s="53">
        <f>'ОТ 1'!G28</f>
        <v>110</v>
      </c>
      <c r="G33" s="11">
        <f t="shared" si="2"/>
        <v>9.0909090909090905E-3</v>
      </c>
      <c r="H33" s="11"/>
      <c r="I33" s="11"/>
      <c r="J33" s="37">
        <f t="shared" si="3"/>
        <v>0</v>
      </c>
      <c r="K33" s="7"/>
      <c r="L33" s="7"/>
      <c r="M33" s="7"/>
      <c r="N33" s="7"/>
    </row>
    <row r="34" spans="3:14" x14ac:dyDescent="0.25">
      <c r="C34" s="11"/>
      <c r="D34" s="11" t="s">
        <v>31</v>
      </c>
      <c r="E34" s="106"/>
      <c r="F34" s="107"/>
      <c r="G34" s="107"/>
      <c r="H34" s="107"/>
      <c r="I34" s="108"/>
      <c r="J34" s="37">
        <v>0</v>
      </c>
    </row>
    <row r="35" spans="3:14" x14ac:dyDescent="0.25">
      <c r="C35" s="109" t="s">
        <v>112</v>
      </c>
      <c r="D35" s="110"/>
      <c r="E35" s="110"/>
      <c r="F35" s="110"/>
      <c r="G35" s="110"/>
      <c r="H35" s="110"/>
      <c r="I35" s="111"/>
      <c r="J35" s="88">
        <f>SUM(J25:J34)</f>
        <v>0</v>
      </c>
    </row>
  </sheetData>
  <mergeCells count="4">
    <mergeCell ref="E20:I20"/>
    <mergeCell ref="C21:I21"/>
    <mergeCell ref="E34:I34"/>
    <mergeCell ref="C35:I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zoomScale="80" zoomScaleNormal="80" workbookViewId="0">
      <selection activeCell="N14" sqref="N14"/>
    </sheetView>
  </sheetViews>
  <sheetFormatPr defaultColWidth="9.109375" defaultRowHeight="13.8" x14ac:dyDescent="0.25"/>
  <cols>
    <col min="1" max="1" width="9.109375" style="1"/>
    <col min="2" max="2" width="5.33203125" style="1" customWidth="1"/>
    <col min="3" max="3" width="27.6640625" style="1" customWidth="1"/>
    <col min="4" max="4" width="10.44140625" style="1" customWidth="1"/>
    <col min="5" max="5" width="13.5546875" style="1" customWidth="1"/>
    <col min="6" max="6" width="17.6640625" style="1" customWidth="1"/>
    <col min="7" max="7" width="12.88671875" style="1" customWidth="1"/>
    <col min="8" max="8" width="12.6640625" style="1" customWidth="1"/>
    <col min="9" max="9" width="11.6640625" style="1" customWidth="1"/>
    <col min="10" max="10" width="17.109375" style="1" customWidth="1"/>
    <col min="11" max="11" width="12.5546875" style="1" customWidth="1"/>
    <col min="12" max="16384" width="9.109375" style="1"/>
  </cols>
  <sheetData>
    <row r="1" spans="1:14" ht="14.4" thickBot="1" x14ac:dyDescent="0.3"/>
    <row r="2" spans="1:14" ht="21" customHeight="1" thickBot="1" x14ac:dyDescent="0.4">
      <c r="A2" s="5">
        <v>4</v>
      </c>
      <c r="C2" s="6" t="s">
        <v>34</v>
      </c>
      <c r="D2" s="6"/>
      <c r="E2" s="6"/>
      <c r="F2" s="6"/>
      <c r="G2" s="6"/>
      <c r="K2" s="112" t="s">
        <v>39</v>
      </c>
    </row>
    <row r="3" spans="1:14" ht="13.5" customHeight="1" x14ac:dyDescent="0.35">
      <c r="A3" s="29"/>
      <c r="C3" s="6"/>
      <c r="D3" s="6"/>
      <c r="E3" s="6"/>
      <c r="F3" s="6"/>
      <c r="G3" s="6"/>
      <c r="K3" s="112"/>
    </row>
    <row r="4" spans="1:14" ht="13.5" customHeight="1" x14ac:dyDescent="0.35">
      <c r="A4" s="29"/>
      <c r="C4" s="30" t="s">
        <v>36</v>
      </c>
      <c r="D4" s="6"/>
      <c r="E4" s="6"/>
      <c r="F4" s="6"/>
      <c r="G4" s="6"/>
      <c r="K4" s="112"/>
    </row>
    <row r="5" spans="1:14" ht="13.5" customHeight="1" x14ac:dyDescent="0.35">
      <c r="A5" s="29"/>
      <c r="C5" s="30"/>
      <c r="D5" s="6"/>
      <c r="E5" s="6"/>
      <c r="F5" s="6"/>
      <c r="G5" s="6"/>
      <c r="K5" s="112"/>
    </row>
    <row r="6" spans="1:14" ht="13.5" customHeight="1" x14ac:dyDescent="0.35">
      <c r="A6" s="29"/>
      <c r="C6" s="30" t="s">
        <v>37</v>
      </c>
      <c r="D6" s="6"/>
      <c r="E6" s="6"/>
      <c r="F6" s="6"/>
      <c r="G6" s="6"/>
      <c r="K6" s="112"/>
    </row>
    <row r="7" spans="1:14" ht="13.5" customHeight="1" x14ac:dyDescent="0.35">
      <c r="A7" s="29"/>
      <c r="C7" s="30"/>
      <c r="D7" s="6"/>
      <c r="E7" s="6"/>
      <c r="F7" s="6"/>
      <c r="G7" s="6"/>
      <c r="K7" s="34">
        <f>'ОТ 1'!F5/247/8</f>
        <v>8.7520242914979764</v>
      </c>
    </row>
    <row r="8" spans="1:14" ht="13.5" customHeight="1" x14ac:dyDescent="0.25">
      <c r="A8" s="29"/>
      <c r="C8" s="113" t="s">
        <v>38</v>
      </c>
      <c r="D8" s="113"/>
      <c r="E8" s="113"/>
      <c r="F8" s="113"/>
      <c r="G8" s="113"/>
      <c r="H8" s="113"/>
      <c r="I8" s="113"/>
      <c r="J8" s="113"/>
      <c r="K8" s="116">
        <f>247*8*K7</f>
        <v>17294</v>
      </c>
    </row>
    <row r="9" spans="1:14" x14ac:dyDescent="0.25">
      <c r="C9" s="114"/>
      <c r="D9" s="114"/>
      <c r="E9" s="114"/>
      <c r="F9" s="114"/>
      <c r="G9" s="114"/>
      <c r="H9" s="114"/>
      <c r="I9" s="114"/>
      <c r="J9" s="114"/>
      <c r="K9" s="116"/>
    </row>
    <row r="10" spans="1:14" ht="118.5" customHeight="1" x14ac:dyDescent="0.25">
      <c r="C10" s="26" t="s">
        <v>40</v>
      </c>
      <c r="D10" s="26" t="s">
        <v>23</v>
      </c>
      <c r="E10" s="26" t="s">
        <v>41</v>
      </c>
      <c r="F10" s="26" t="s">
        <v>42</v>
      </c>
      <c r="G10" s="35" t="s">
        <v>43</v>
      </c>
      <c r="H10" s="26" t="s">
        <v>53</v>
      </c>
      <c r="I10" s="26" t="s">
        <v>55</v>
      </c>
      <c r="J10" s="26" t="s">
        <v>56</v>
      </c>
      <c r="K10" s="25"/>
      <c r="L10" s="25"/>
    </row>
    <row r="11" spans="1:14" x14ac:dyDescent="0.25">
      <c r="C11" s="27">
        <v>1</v>
      </c>
      <c r="D11" s="27">
        <v>2</v>
      </c>
      <c r="E11" s="27">
        <v>3</v>
      </c>
      <c r="F11" s="27">
        <v>4</v>
      </c>
      <c r="G11" s="27">
        <v>5</v>
      </c>
      <c r="H11" s="27" t="s">
        <v>54</v>
      </c>
      <c r="I11" s="27">
        <v>7</v>
      </c>
      <c r="J11" s="27" t="s">
        <v>20</v>
      </c>
      <c r="K11" s="7"/>
      <c r="L11" s="7"/>
      <c r="M11" s="7"/>
      <c r="N11" s="7"/>
    </row>
    <row r="12" spans="1:14" x14ac:dyDescent="0.25">
      <c r="C12" s="11" t="s">
        <v>45</v>
      </c>
      <c r="D12" s="14" t="s">
        <v>158</v>
      </c>
      <c r="E12" s="11">
        <v>74.91</v>
      </c>
      <c r="F12" s="16">
        <f>K8</f>
        <v>17294</v>
      </c>
      <c r="G12" s="36">
        <f>'ОТ 1'!H23</f>
        <v>0.45634324043020702</v>
      </c>
      <c r="H12" s="37">
        <f>E12/F12*G12</f>
        <v>1.9766781624046955E-3</v>
      </c>
      <c r="I12" s="37">
        <v>2480</v>
      </c>
      <c r="J12" s="37">
        <f>H12*I12</f>
        <v>4.9021618427636451</v>
      </c>
      <c r="K12" s="7"/>
      <c r="L12" s="7"/>
      <c r="M12" s="7"/>
      <c r="N12" s="7"/>
    </row>
    <row r="13" spans="1:14" ht="36" x14ac:dyDescent="0.25">
      <c r="C13" s="81" t="s">
        <v>159</v>
      </c>
      <c r="D13" s="82" t="s">
        <v>160</v>
      </c>
      <c r="E13" s="11">
        <v>48</v>
      </c>
      <c r="F13" s="16">
        <f>K8</f>
        <v>17294</v>
      </c>
      <c r="G13" s="36">
        <f>'ОТ 1'!H23</f>
        <v>0.45634324043020702</v>
      </c>
      <c r="H13" s="37">
        <f t="shared" ref="H13:H17" si="0">E13/F13*G13</f>
        <v>1.266593936663001E-3</v>
      </c>
      <c r="I13" s="37">
        <v>92</v>
      </c>
      <c r="J13" s="37">
        <f t="shared" ref="J13:J17" si="1">H13*I13</f>
        <v>0.11652664217299609</v>
      </c>
      <c r="K13" s="7"/>
      <c r="L13" s="7"/>
      <c r="M13" s="7"/>
      <c r="N13" s="7"/>
    </row>
    <row r="14" spans="1:14" ht="18" x14ac:dyDescent="0.25">
      <c r="C14" s="81" t="s">
        <v>44</v>
      </c>
      <c r="D14" s="80" t="s">
        <v>49</v>
      </c>
      <c r="E14" s="11">
        <v>3900</v>
      </c>
      <c r="F14" s="16">
        <f>K8</f>
        <v>17294</v>
      </c>
      <c r="G14" s="36">
        <f>'ОТ 1'!H23</f>
        <v>0.45634324043020702</v>
      </c>
      <c r="H14" s="37">
        <f t="shared" si="0"/>
        <v>0.10291075735386881</v>
      </c>
      <c r="I14" s="37">
        <v>6.5</v>
      </c>
      <c r="J14" s="37">
        <f t="shared" si="1"/>
        <v>0.66891992280014734</v>
      </c>
      <c r="K14" s="7"/>
      <c r="L14" s="7"/>
      <c r="M14" s="7"/>
      <c r="N14" s="7"/>
    </row>
    <row r="15" spans="1:14" ht="20.399999999999999" x14ac:dyDescent="0.25">
      <c r="C15" s="81" t="s">
        <v>161</v>
      </c>
      <c r="D15" s="80" t="s">
        <v>160</v>
      </c>
      <c r="E15" s="11">
        <v>48</v>
      </c>
      <c r="F15" s="16">
        <f>K8</f>
        <v>17294</v>
      </c>
      <c r="G15" s="36">
        <f>'ОТ 1'!H23</f>
        <v>0.45634324043020702</v>
      </c>
      <c r="H15" s="37">
        <f t="shared" si="0"/>
        <v>1.266593936663001E-3</v>
      </c>
      <c r="I15" s="37">
        <v>272</v>
      </c>
      <c r="J15" s="37">
        <f t="shared" si="1"/>
        <v>0.34451355077233625</v>
      </c>
      <c r="K15" s="7"/>
      <c r="L15" s="7"/>
      <c r="M15" s="7"/>
      <c r="N15" s="7"/>
    </row>
    <row r="16" spans="1:14" x14ac:dyDescent="0.25">
      <c r="C16" s="11"/>
      <c r="D16" s="14"/>
      <c r="E16" s="11"/>
      <c r="F16" s="16">
        <f>K8</f>
        <v>17294</v>
      </c>
      <c r="G16" s="36">
        <f>'ОТ 1'!H23</f>
        <v>0.45634324043020702</v>
      </c>
      <c r="H16" s="37">
        <f t="shared" si="0"/>
        <v>0</v>
      </c>
      <c r="I16" s="37"/>
      <c r="J16" s="37">
        <f t="shared" si="1"/>
        <v>0</v>
      </c>
      <c r="K16" s="7"/>
      <c r="L16" s="7"/>
      <c r="M16" s="7"/>
      <c r="N16" s="7"/>
    </row>
    <row r="17" spans="3:14" x14ac:dyDescent="0.25">
      <c r="C17" s="11"/>
      <c r="D17" s="11"/>
      <c r="E17" s="11"/>
      <c r="F17" s="16">
        <f>K8</f>
        <v>17294</v>
      </c>
      <c r="G17" s="36">
        <f>'ОТ 1'!H23</f>
        <v>0.45634324043020702</v>
      </c>
      <c r="H17" s="37">
        <f t="shared" si="0"/>
        <v>0</v>
      </c>
      <c r="I17" s="37"/>
      <c r="J17" s="37">
        <f t="shared" si="1"/>
        <v>0</v>
      </c>
      <c r="K17" s="7"/>
      <c r="L17" s="7"/>
      <c r="M17" s="7"/>
      <c r="N17" s="7"/>
    </row>
    <row r="18" spans="3:14" ht="17.25" customHeight="1" x14ac:dyDescent="0.25">
      <c r="C18" s="109" t="s">
        <v>114</v>
      </c>
      <c r="D18" s="110"/>
      <c r="E18" s="110"/>
      <c r="F18" s="110"/>
      <c r="G18" s="110"/>
      <c r="H18" s="110"/>
      <c r="I18" s="111"/>
      <c r="J18" s="28">
        <f>SUM(J12:J17)</f>
        <v>6.0321219585091246</v>
      </c>
      <c r="K18" s="8"/>
      <c r="L18" s="8"/>
      <c r="M18" s="8"/>
      <c r="N18" s="8"/>
    </row>
    <row r="19" spans="3:14" x14ac:dyDescent="0.25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3:14" x14ac:dyDescent="0.25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3:14" ht="20.399999999999999" x14ac:dyDescent="0.35">
      <c r="C21" s="30" t="s">
        <v>113</v>
      </c>
      <c r="D21" s="6"/>
      <c r="E21" s="6"/>
      <c r="F21" s="6"/>
      <c r="G21" s="6"/>
      <c r="K21" s="112"/>
      <c r="L21" s="9"/>
      <c r="M21" s="9"/>
      <c r="N21" s="9"/>
    </row>
    <row r="22" spans="3:14" ht="12.75" customHeight="1" x14ac:dyDescent="0.35">
      <c r="C22" s="30"/>
      <c r="D22" s="6"/>
      <c r="E22" s="6"/>
      <c r="F22" s="6"/>
      <c r="G22" s="6"/>
      <c r="K22" s="112"/>
      <c r="L22" s="9"/>
      <c r="M22" s="9"/>
      <c r="N22" s="9"/>
    </row>
    <row r="23" spans="3:14" ht="20.399999999999999" x14ac:dyDescent="0.35">
      <c r="C23" s="30" t="s">
        <v>37</v>
      </c>
      <c r="D23" s="6"/>
      <c r="E23" s="6"/>
      <c r="F23" s="6"/>
      <c r="G23" s="6"/>
      <c r="K23" s="112"/>
      <c r="L23" s="9"/>
      <c r="M23" s="9"/>
      <c r="N23" s="9"/>
    </row>
    <row r="24" spans="3:14" ht="16.5" customHeight="1" x14ac:dyDescent="0.35">
      <c r="C24" s="30"/>
      <c r="D24" s="6"/>
      <c r="E24" s="6"/>
      <c r="F24" s="6"/>
      <c r="G24" s="6"/>
      <c r="K24" s="34">
        <f>'ОТ 1'!G28/247/8</f>
        <v>5.5668016194331982E-2</v>
      </c>
      <c r="L24" s="9"/>
      <c r="M24" s="9"/>
      <c r="N24" s="9"/>
    </row>
    <row r="25" spans="3:14" x14ac:dyDescent="0.25">
      <c r="C25" s="113" t="s">
        <v>38</v>
      </c>
      <c r="D25" s="113"/>
      <c r="E25" s="113"/>
      <c r="F25" s="113"/>
      <c r="G25" s="113"/>
      <c r="H25" s="113"/>
      <c r="I25" s="113"/>
      <c r="J25" s="113"/>
      <c r="K25" s="115">
        <f>247*8*K24</f>
        <v>110</v>
      </c>
      <c r="L25" s="9"/>
      <c r="M25" s="9"/>
      <c r="N25" s="9"/>
    </row>
    <row r="26" spans="3:14" x14ac:dyDescent="0.25">
      <c r="C26" s="114"/>
      <c r="D26" s="114"/>
      <c r="E26" s="114"/>
      <c r="F26" s="114"/>
      <c r="G26" s="114"/>
      <c r="H26" s="114"/>
      <c r="I26" s="114"/>
      <c r="J26" s="114"/>
      <c r="K26" s="115"/>
      <c r="L26" s="9"/>
      <c r="M26" s="9"/>
      <c r="N26" s="9"/>
    </row>
    <row r="27" spans="3:14" ht="110.4" x14ac:dyDescent="0.25">
      <c r="C27" s="26" t="s">
        <v>40</v>
      </c>
      <c r="D27" s="26" t="s">
        <v>23</v>
      </c>
      <c r="E27" s="26" t="s">
        <v>41</v>
      </c>
      <c r="F27" s="26" t="s">
        <v>42</v>
      </c>
      <c r="G27" s="35" t="s">
        <v>116</v>
      </c>
      <c r="H27" s="26" t="s">
        <v>53</v>
      </c>
      <c r="I27" s="26" t="s">
        <v>55</v>
      </c>
      <c r="J27" s="26" t="s">
        <v>56</v>
      </c>
      <c r="K27" s="25"/>
      <c r="L27" s="9"/>
      <c r="M27" s="9"/>
      <c r="N27" s="9"/>
    </row>
    <row r="28" spans="3:14" x14ac:dyDescent="0.25">
      <c r="C28" s="27">
        <v>1</v>
      </c>
      <c r="D28" s="27">
        <v>2</v>
      </c>
      <c r="E28" s="27">
        <v>3</v>
      </c>
      <c r="F28" s="27">
        <v>4</v>
      </c>
      <c r="G28" s="27">
        <v>5</v>
      </c>
      <c r="H28" s="27" t="s">
        <v>54</v>
      </c>
      <c r="I28" s="27">
        <v>7</v>
      </c>
      <c r="J28" s="27" t="s">
        <v>20</v>
      </c>
      <c r="K28" s="7"/>
      <c r="L28" s="7"/>
      <c r="M28" s="7"/>
      <c r="N28" s="7"/>
    </row>
    <row r="29" spans="3:14" x14ac:dyDescent="0.25">
      <c r="C29" s="11" t="s">
        <v>44</v>
      </c>
      <c r="D29" s="14" t="s">
        <v>49</v>
      </c>
      <c r="E29" s="11"/>
      <c r="F29" s="53">
        <f>K25</f>
        <v>110</v>
      </c>
      <c r="G29" s="36">
        <f>'ОТ 1'!H46</f>
        <v>17.936363636363637</v>
      </c>
      <c r="H29" s="37">
        <f>E29/F29*G29</f>
        <v>0</v>
      </c>
      <c r="I29" s="37"/>
      <c r="J29" s="37">
        <f>H29*I29</f>
        <v>0</v>
      </c>
      <c r="K29" s="7"/>
    </row>
    <row r="30" spans="3:14" x14ac:dyDescent="0.25">
      <c r="C30" s="11" t="s">
        <v>45</v>
      </c>
      <c r="D30" s="14" t="s">
        <v>50</v>
      </c>
      <c r="E30" s="11"/>
      <c r="F30" s="53">
        <f>K25</f>
        <v>110</v>
      </c>
      <c r="G30" s="36">
        <f>'ОТ 1'!H46</f>
        <v>17.936363636363637</v>
      </c>
      <c r="H30" s="37">
        <f t="shared" ref="H30:H34" si="2">E30/F30*G30</f>
        <v>0</v>
      </c>
      <c r="I30" s="37"/>
      <c r="J30" s="37">
        <f t="shared" ref="J30:J34" si="3">H30*I30</f>
        <v>0</v>
      </c>
      <c r="K30" s="7"/>
    </row>
    <row r="31" spans="3:14" ht="16.2" x14ac:dyDescent="0.25">
      <c r="C31" s="11" t="s">
        <v>46</v>
      </c>
      <c r="D31" s="14" t="s">
        <v>51</v>
      </c>
      <c r="E31" s="11"/>
      <c r="F31" s="53">
        <f>K25</f>
        <v>110</v>
      </c>
      <c r="G31" s="36">
        <f>'ОТ 1'!H46</f>
        <v>17.936363636363637</v>
      </c>
      <c r="H31" s="37">
        <f t="shared" si="2"/>
        <v>0</v>
      </c>
      <c r="I31" s="37"/>
      <c r="J31" s="37">
        <f t="shared" si="3"/>
        <v>0</v>
      </c>
      <c r="K31" s="7"/>
    </row>
    <row r="32" spans="3:14" x14ac:dyDescent="0.25">
      <c r="C32" s="11" t="s">
        <v>47</v>
      </c>
      <c r="D32" s="14" t="s">
        <v>52</v>
      </c>
      <c r="E32" s="11"/>
      <c r="F32" s="53">
        <f>K25</f>
        <v>110</v>
      </c>
      <c r="G32" s="36">
        <f>'ОТ 1'!H46</f>
        <v>17.936363636363637</v>
      </c>
      <c r="H32" s="37">
        <f t="shared" si="2"/>
        <v>0</v>
      </c>
      <c r="I32" s="37"/>
      <c r="J32" s="37">
        <f t="shared" si="3"/>
        <v>0</v>
      </c>
      <c r="K32" s="7"/>
    </row>
    <row r="33" spans="3:11" ht="16.2" x14ac:dyDescent="0.25">
      <c r="C33" s="11" t="s">
        <v>48</v>
      </c>
      <c r="D33" s="14" t="s">
        <v>51</v>
      </c>
      <c r="E33" s="11"/>
      <c r="F33" s="53">
        <f>K25</f>
        <v>110</v>
      </c>
      <c r="G33" s="36">
        <f>'ОТ 1'!H46</f>
        <v>17.936363636363637</v>
      </c>
      <c r="H33" s="37">
        <f t="shared" si="2"/>
        <v>0</v>
      </c>
      <c r="I33" s="37"/>
      <c r="J33" s="37">
        <f t="shared" si="3"/>
        <v>0</v>
      </c>
      <c r="K33" s="7"/>
    </row>
    <row r="34" spans="3:11" x14ac:dyDescent="0.25">
      <c r="C34" s="11"/>
      <c r="D34" s="11"/>
      <c r="E34" s="11"/>
      <c r="F34" s="53">
        <f>K25</f>
        <v>110</v>
      </c>
      <c r="G34" s="36">
        <f>'ОТ 1'!H46</f>
        <v>17.936363636363637</v>
      </c>
      <c r="H34" s="37">
        <f t="shared" si="2"/>
        <v>0</v>
      </c>
      <c r="I34" s="37"/>
      <c r="J34" s="37">
        <f t="shared" si="3"/>
        <v>0</v>
      </c>
      <c r="K34" s="7"/>
    </row>
    <row r="35" spans="3:11" x14ac:dyDescent="0.25">
      <c r="C35" s="109" t="s">
        <v>115</v>
      </c>
      <c r="D35" s="110"/>
      <c r="E35" s="110"/>
      <c r="F35" s="110"/>
      <c r="G35" s="110"/>
      <c r="H35" s="110"/>
      <c r="I35" s="111"/>
      <c r="J35" s="28">
        <f>SUM(J29:J34)</f>
        <v>0</v>
      </c>
      <c r="K35" s="8"/>
    </row>
    <row r="36" spans="3:11" x14ac:dyDescent="0.25">
      <c r="C36" s="9"/>
      <c r="D36" s="9"/>
      <c r="E36" s="9"/>
      <c r="F36" s="9"/>
      <c r="G36" s="9"/>
      <c r="H36" s="9"/>
      <c r="I36" s="9"/>
      <c r="J36" s="9"/>
      <c r="K36" s="9"/>
    </row>
    <row r="37" spans="3:11" x14ac:dyDescent="0.25">
      <c r="C37" s="9"/>
      <c r="D37" s="9"/>
      <c r="E37" s="9"/>
      <c r="F37" s="9"/>
      <c r="G37" s="9"/>
      <c r="H37" s="9"/>
      <c r="I37" s="9"/>
      <c r="J37" s="9"/>
      <c r="K37" s="9"/>
    </row>
  </sheetData>
  <mergeCells count="8">
    <mergeCell ref="K2:K6"/>
    <mergeCell ref="K21:K23"/>
    <mergeCell ref="C25:J26"/>
    <mergeCell ref="K25:K26"/>
    <mergeCell ref="C35:I35"/>
    <mergeCell ref="C18:I18"/>
    <mergeCell ref="C8:J9"/>
    <mergeCell ref="K8:K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="80" zoomScaleNormal="80" workbookViewId="0">
      <selection activeCell="L13" sqref="L13"/>
    </sheetView>
  </sheetViews>
  <sheetFormatPr defaultColWidth="9.109375" defaultRowHeight="13.8" x14ac:dyDescent="0.25"/>
  <cols>
    <col min="1" max="1" width="9.109375" style="1"/>
    <col min="2" max="2" width="5.33203125" style="1" customWidth="1"/>
    <col min="3" max="3" width="27.6640625" style="1" customWidth="1"/>
    <col min="4" max="4" width="10.44140625" style="1" customWidth="1"/>
    <col min="5" max="5" width="13.5546875" style="1" customWidth="1"/>
    <col min="6" max="6" width="16.88671875" style="1" customWidth="1"/>
    <col min="7" max="7" width="12.88671875" style="1" customWidth="1"/>
    <col min="8" max="8" width="12.6640625" style="1" customWidth="1"/>
    <col min="9" max="9" width="11.6640625" style="1" customWidth="1"/>
    <col min="10" max="10" width="17.109375" style="1" customWidth="1"/>
    <col min="11" max="11" width="12.5546875" style="1" customWidth="1"/>
    <col min="12" max="16384" width="9.109375" style="1"/>
  </cols>
  <sheetData>
    <row r="1" spans="1:14" ht="14.4" thickBot="1" x14ac:dyDescent="0.3"/>
    <row r="2" spans="1:14" ht="21" customHeight="1" thickBot="1" x14ac:dyDescent="0.4">
      <c r="A2" s="5">
        <v>5</v>
      </c>
      <c r="C2" s="6" t="s">
        <v>57</v>
      </c>
      <c r="D2" s="6"/>
      <c r="E2" s="6"/>
      <c r="F2" s="6"/>
      <c r="G2" s="6"/>
      <c r="K2" s="40"/>
    </row>
    <row r="3" spans="1:14" ht="13.5" customHeight="1" x14ac:dyDescent="0.35">
      <c r="A3" s="29"/>
      <c r="C3" s="6"/>
      <c r="D3" s="6"/>
      <c r="E3" s="6"/>
      <c r="F3" s="6"/>
      <c r="G3" s="6"/>
      <c r="K3" s="40"/>
    </row>
    <row r="4" spans="1:14" ht="13.5" customHeight="1" x14ac:dyDescent="0.35">
      <c r="A4" s="29"/>
      <c r="C4" s="6"/>
      <c r="D4" s="6"/>
      <c r="E4" s="6"/>
      <c r="F4" s="6"/>
      <c r="G4" s="6"/>
      <c r="K4" s="40"/>
    </row>
    <row r="5" spans="1:14" ht="17.25" customHeight="1" x14ac:dyDescent="0.35">
      <c r="A5" s="29"/>
      <c r="C5" s="41" t="s">
        <v>58</v>
      </c>
      <c r="D5" s="6"/>
      <c r="E5" s="6"/>
      <c r="F5" s="6"/>
      <c r="G5" s="6"/>
      <c r="K5" s="40"/>
    </row>
    <row r="6" spans="1:14" x14ac:dyDescent="0.25">
      <c r="C6" s="38"/>
      <c r="D6" s="38"/>
      <c r="E6" s="38"/>
      <c r="F6" s="38"/>
      <c r="G6" s="38"/>
      <c r="H6" s="38"/>
      <c r="I6" s="38"/>
      <c r="J6" s="38"/>
      <c r="K6" s="9"/>
    </row>
    <row r="7" spans="1:14" ht="118.5" customHeight="1" x14ac:dyDescent="0.25">
      <c r="C7" s="26" t="s">
        <v>59</v>
      </c>
      <c r="D7" s="26" t="s">
        <v>23</v>
      </c>
      <c r="E7" s="26" t="s">
        <v>41</v>
      </c>
      <c r="F7" s="26" t="s">
        <v>42</v>
      </c>
      <c r="G7" s="35" t="s">
        <v>43</v>
      </c>
      <c r="H7" s="26" t="s">
        <v>60</v>
      </c>
      <c r="I7" s="26" t="s">
        <v>55</v>
      </c>
      <c r="J7" s="26" t="s">
        <v>56</v>
      </c>
      <c r="K7" s="25"/>
      <c r="L7" s="25"/>
    </row>
    <row r="8" spans="1:14" x14ac:dyDescent="0.25">
      <c r="C8" s="27">
        <v>1</v>
      </c>
      <c r="D8" s="27">
        <v>2</v>
      </c>
      <c r="E8" s="27">
        <v>3</v>
      </c>
      <c r="F8" s="27">
        <v>4</v>
      </c>
      <c r="G8" s="27">
        <v>5</v>
      </c>
      <c r="H8" s="27" t="s">
        <v>54</v>
      </c>
      <c r="I8" s="27">
        <v>7</v>
      </c>
      <c r="J8" s="27" t="s">
        <v>20</v>
      </c>
      <c r="K8" s="7"/>
      <c r="L8" s="7"/>
      <c r="M8" s="7"/>
      <c r="N8" s="7"/>
    </row>
    <row r="9" spans="1:14" ht="18" x14ac:dyDescent="0.25">
      <c r="C9" s="81" t="s">
        <v>164</v>
      </c>
      <c r="D9" s="82" t="s">
        <v>165</v>
      </c>
      <c r="E9" s="11">
        <v>24</v>
      </c>
      <c r="F9" s="16">
        <f>КУ!K8</f>
        <v>17294</v>
      </c>
      <c r="G9" s="36">
        <f>'ОТ 1'!H23</f>
        <v>0.45634324043020702</v>
      </c>
      <c r="H9" s="37">
        <f>E9/F9*G9</f>
        <v>6.3329696833150048E-4</v>
      </c>
      <c r="I9" s="37">
        <v>572</v>
      </c>
      <c r="J9" s="37">
        <f>H9*I9</f>
        <v>0.36224586588561825</v>
      </c>
      <c r="K9" s="7"/>
      <c r="L9" s="7"/>
      <c r="M9" s="7"/>
      <c r="N9" s="7"/>
    </row>
    <row r="10" spans="1:14" x14ac:dyDescent="0.25">
      <c r="C10" s="11"/>
      <c r="D10" s="14"/>
      <c r="E10" s="11"/>
      <c r="F10" s="16">
        <f>КУ!K8</f>
        <v>17294</v>
      </c>
      <c r="G10" s="36">
        <f>'ОТ 1'!H23</f>
        <v>0.45634324043020702</v>
      </c>
      <c r="H10" s="37">
        <f t="shared" ref="H10:H14" si="0">E10/F10*G10</f>
        <v>0</v>
      </c>
      <c r="I10" s="37"/>
      <c r="J10" s="37">
        <f t="shared" ref="J10:J14" si="1">H10*I10</f>
        <v>0</v>
      </c>
      <c r="K10" s="7"/>
      <c r="L10" s="7"/>
      <c r="M10" s="7"/>
      <c r="N10" s="7"/>
    </row>
    <row r="11" spans="1:14" x14ac:dyDescent="0.25">
      <c r="C11" s="11"/>
      <c r="D11" s="14"/>
      <c r="E11" s="11"/>
      <c r="F11" s="16">
        <f>КУ!K8</f>
        <v>17294</v>
      </c>
      <c r="G11" s="36">
        <f>'ОТ 1'!H23</f>
        <v>0.45634324043020702</v>
      </c>
      <c r="H11" s="37">
        <f t="shared" si="0"/>
        <v>0</v>
      </c>
      <c r="I11" s="37"/>
      <c r="J11" s="37">
        <f t="shared" si="1"/>
        <v>0</v>
      </c>
      <c r="K11" s="7"/>
      <c r="L11" s="7"/>
      <c r="M11" s="7"/>
      <c r="N11" s="7"/>
    </row>
    <row r="12" spans="1:14" x14ac:dyDescent="0.25">
      <c r="C12" s="11"/>
      <c r="D12" s="14"/>
      <c r="E12" s="11"/>
      <c r="F12" s="16">
        <f>КУ!K8</f>
        <v>17294</v>
      </c>
      <c r="G12" s="36">
        <f>'ОТ 1'!H23</f>
        <v>0.45634324043020702</v>
      </c>
      <c r="H12" s="37">
        <f t="shared" si="0"/>
        <v>0</v>
      </c>
      <c r="I12" s="37"/>
      <c r="J12" s="37">
        <f t="shared" si="1"/>
        <v>0</v>
      </c>
      <c r="K12" s="7"/>
      <c r="L12" s="7"/>
      <c r="M12" s="7"/>
      <c r="N12" s="7"/>
    </row>
    <row r="13" spans="1:14" x14ac:dyDescent="0.25">
      <c r="C13" s="11"/>
      <c r="D13" s="14"/>
      <c r="E13" s="11"/>
      <c r="F13" s="16">
        <f>КУ!K8</f>
        <v>17294</v>
      </c>
      <c r="G13" s="36">
        <f>'ОТ 1'!H23</f>
        <v>0.45634324043020702</v>
      </c>
      <c r="H13" s="37">
        <f t="shared" si="0"/>
        <v>0</v>
      </c>
      <c r="I13" s="37"/>
      <c r="J13" s="37">
        <f t="shared" si="1"/>
        <v>0</v>
      </c>
      <c r="K13" s="7"/>
      <c r="L13" s="7"/>
      <c r="M13" s="7"/>
      <c r="N13" s="7"/>
    </row>
    <row r="14" spans="1:14" x14ac:dyDescent="0.25">
      <c r="C14" s="11"/>
      <c r="D14" s="11"/>
      <c r="E14" s="11"/>
      <c r="F14" s="16">
        <f>КУ!K8</f>
        <v>17294</v>
      </c>
      <c r="G14" s="36">
        <f>'ОТ 1'!H23</f>
        <v>0.45634324043020702</v>
      </c>
      <c r="H14" s="37">
        <f t="shared" si="0"/>
        <v>0</v>
      </c>
      <c r="I14" s="37"/>
      <c r="J14" s="37">
        <f t="shared" si="1"/>
        <v>0</v>
      </c>
      <c r="K14" s="7"/>
      <c r="L14" s="7"/>
      <c r="M14" s="7"/>
      <c r="N14" s="7"/>
    </row>
    <row r="15" spans="1:14" ht="17.25" customHeight="1" x14ac:dyDescent="0.25">
      <c r="C15" s="109" t="s">
        <v>61</v>
      </c>
      <c r="D15" s="110"/>
      <c r="E15" s="110"/>
      <c r="F15" s="110"/>
      <c r="G15" s="110"/>
      <c r="H15" s="110"/>
      <c r="I15" s="111"/>
      <c r="J15" s="28">
        <f>SUM(J9:J14)</f>
        <v>0.36224586588561825</v>
      </c>
      <c r="K15" s="8"/>
      <c r="L15" s="8"/>
      <c r="M15" s="8"/>
      <c r="N15" s="8"/>
    </row>
    <row r="16" spans="1:14" x14ac:dyDescent="0.25"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3:14" x14ac:dyDescent="0.25"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3:14" x14ac:dyDescent="0.25"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3:14" x14ac:dyDescent="0.25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3:14" x14ac:dyDescent="0.25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3:14" x14ac:dyDescent="0.25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3:14" x14ac:dyDescent="0.25"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3:14" x14ac:dyDescent="0.25"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3:14" x14ac:dyDescent="0.25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3:14" x14ac:dyDescent="0.25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3:14" x14ac:dyDescent="0.25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3:14" x14ac:dyDescent="0.25"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</sheetData>
  <mergeCells count="1">
    <mergeCell ref="C15:I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opLeftCell="A7" zoomScale="80" zoomScaleNormal="80" workbookViewId="0">
      <selection activeCell="P10" sqref="P9:P10"/>
    </sheetView>
  </sheetViews>
  <sheetFormatPr defaultColWidth="9.109375" defaultRowHeight="13.8" x14ac:dyDescent="0.25"/>
  <cols>
    <col min="1" max="1" width="9.109375" style="1"/>
    <col min="2" max="2" width="5.33203125" style="1" customWidth="1"/>
    <col min="3" max="3" width="27.6640625" style="1" customWidth="1"/>
    <col min="4" max="4" width="10.44140625" style="1" customWidth="1"/>
    <col min="5" max="5" width="13.5546875" style="1" customWidth="1"/>
    <col min="6" max="6" width="16.88671875" style="1" customWidth="1"/>
    <col min="7" max="7" width="12.88671875" style="1" customWidth="1"/>
    <col min="8" max="8" width="12.6640625" style="1" customWidth="1"/>
    <col min="9" max="10" width="11.6640625" style="1" customWidth="1"/>
    <col min="11" max="11" width="17.109375" style="1" customWidth="1"/>
    <col min="12" max="12" width="12.5546875" style="1" customWidth="1"/>
    <col min="13" max="16384" width="9.109375" style="1"/>
  </cols>
  <sheetData>
    <row r="1" spans="1:15" ht="14.4" thickBot="1" x14ac:dyDescent="0.3"/>
    <row r="2" spans="1:15" ht="21" customHeight="1" thickBot="1" x14ac:dyDescent="0.4">
      <c r="A2" s="5">
        <v>6</v>
      </c>
      <c r="C2" s="6" t="s">
        <v>62</v>
      </c>
      <c r="D2" s="6"/>
      <c r="E2" s="6"/>
      <c r="F2" s="6"/>
      <c r="G2" s="6"/>
      <c r="L2" s="40"/>
    </row>
    <row r="3" spans="1:15" ht="13.5" customHeight="1" x14ac:dyDescent="0.35">
      <c r="A3" s="29"/>
      <c r="C3" s="6"/>
      <c r="D3" s="6"/>
      <c r="E3" s="6"/>
      <c r="F3" s="6"/>
      <c r="G3" s="6"/>
      <c r="L3" s="40"/>
    </row>
    <row r="4" spans="1:15" x14ac:dyDescent="0.25">
      <c r="C4" s="38"/>
      <c r="D4" s="38"/>
      <c r="E4" s="38"/>
      <c r="F4" s="38"/>
      <c r="G4" s="38"/>
      <c r="H4" s="38"/>
      <c r="I4" s="38"/>
      <c r="J4" s="39"/>
      <c r="K4" s="39"/>
      <c r="L4" s="9"/>
    </row>
    <row r="5" spans="1:15" ht="118.5" customHeight="1" x14ac:dyDescent="0.25">
      <c r="C5" s="26" t="s">
        <v>59</v>
      </c>
      <c r="D5" s="26" t="s">
        <v>23</v>
      </c>
      <c r="E5" s="26" t="s">
        <v>41</v>
      </c>
      <c r="F5" s="26" t="s">
        <v>42</v>
      </c>
      <c r="G5" s="35" t="s">
        <v>43</v>
      </c>
      <c r="H5" s="26" t="s">
        <v>60</v>
      </c>
      <c r="I5" s="43" t="s">
        <v>55</v>
      </c>
      <c r="J5" s="26" t="s">
        <v>56</v>
      </c>
      <c r="K5" s="44"/>
      <c r="L5" s="25"/>
    </row>
    <row r="6" spans="1:15" ht="14.4" thickBot="1" x14ac:dyDescent="0.3">
      <c r="C6" s="27">
        <v>1</v>
      </c>
      <c r="D6" s="27">
        <v>2</v>
      </c>
      <c r="E6" s="27">
        <v>3</v>
      </c>
      <c r="F6" s="27">
        <v>4</v>
      </c>
      <c r="G6" s="27">
        <v>5</v>
      </c>
      <c r="H6" s="27" t="s">
        <v>54</v>
      </c>
      <c r="I6" s="27">
        <v>7</v>
      </c>
      <c r="J6" s="45" t="s">
        <v>20</v>
      </c>
      <c r="K6" s="7"/>
      <c r="L6" s="7"/>
      <c r="M6" s="7"/>
      <c r="N6" s="7"/>
    </row>
    <row r="7" spans="1:15" ht="54" x14ac:dyDescent="0.25">
      <c r="C7" s="83" t="s">
        <v>162</v>
      </c>
      <c r="D7" s="84" t="s">
        <v>163</v>
      </c>
      <c r="E7" s="11">
        <v>3</v>
      </c>
      <c r="F7" s="16">
        <f>КУ!K8</f>
        <v>17294</v>
      </c>
      <c r="G7" s="36">
        <f>'ОТ 1'!H23</f>
        <v>0.45634324043020702</v>
      </c>
      <c r="H7" s="78">
        <f>E7/F7*G7</f>
        <v>7.916212104143756E-5</v>
      </c>
      <c r="I7" s="37">
        <v>6200</v>
      </c>
      <c r="J7" s="37">
        <f>H7*I7</f>
        <v>0.49080515045691286</v>
      </c>
      <c r="K7" s="7"/>
      <c r="L7" s="7"/>
      <c r="M7" s="7"/>
      <c r="N7" s="7"/>
    </row>
    <row r="8" spans="1:15" ht="18" x14ac:dyDescent="0.25">
      <c r="C8" s="81" t="s">
        <v>172</v>
      </c>
      <c r="D8" s="82" t="s">
        <v>167</v>
      </c>
      <c r="E8" s="11">
        <v>12</v>
      </c>
      <c r="F8" s="16">
        <f>КУ!K8</f>
        <v>17294</v>
      </c>
      <c r="G8" s="36">
        <f>'ОТ 1'!H23</f>
        <v>0.45634324043020702</v>
      </c>
      <c r="H8" s="77">
        <f t="shared" ref="H8:H10" si="0">E8/F8*G8</f>
        <v>3.1664848416575024E-4</v>
      </c>
      <c r="I8" s="37">
        <v>4350</v>
      </c>
      <c r="J8" s="37">
        <f>H8*I8</f>
        <v>1.3774209061210136</v>
      </c>
      <c r="K8" s="7"/>
      <c r="L8" s="7"/>
      <c r="M8" s="7"/>
      <c r="N8" s="7"/>
    </row>
    <row r="9" spans="1:15" ht="36" x14ac:dyDescent="0.25">
      <c r="C9" s="81" t="s">
        <v>183</v>
      </c>
      <c r="D9" s="80"/>
      <c r="E9" s="11">
        <v>12</v>
      </c>
      <c r="F9" s="16">
        <v>14150</v>
      </c>
      <c r="G9" s="36">
        <v>0.7</v>
      </c>
      <c r="H9" s="77">
        <f t="shared" si="0"/>
        <v>5.9363957597173144E-4</v>
      </c>
      <c r="I9" s="37">
        <v>1200</v>
      </c>
      <c r="J9" s="37">
        <f>H9*I9</f>
        <v>0.71236749116607767</v>
      </c>
      <c r="K9" s="7"/>
      <c r="L9" s="7"/>
      <c r="M9" s="7"/>
      <c r="N9" s="7"/>
    </row>
    <row r="10" spans="1:15" ht="18" x14ac:dyDescent="0.25">
      <c r="C10" s="81"/>
      <c r="D10" s="80"/>
      <c r="E10" s="11"/>
      <c r="F10" s="16">
        <f>КУ!K8</f>
        <v>17294</v>
      </c>
      <c r="G10" s="36">
        <f>'ОТ 1'!H23</f>
        <v>0.45634324043020702</v>
      </c>
      <c r="H10" s="77">
        <f t="shared" si="0"/>
        <v>0</v>
      </c>
      <c r="I10" s="37"/>
      <c r="J10" s="37">
        <f>H10*I10</f>
        <v>0</v>
      </c>
      <c r="K10" s="7"/>
      <c r="L10" s="7"/>
      <c r="M10" s="7"/>
      <c r="N10" s="7"/>
    </row>
    <row r="11" spans="1:15" ht="17.25" customHeight="1" x14ac:dyDescent="0.25">
      <c r="C11" s="109" t="s">
        <v>63</v>
      </c>
      <c r="D11" s="110"/>
      <c r="E11" s="110"/>
      <c r="F11" s="110"/>
      <c r="G11" s="110"/>
      <c r="H11" s="110"/>
      <c r="I11" s="111"/>
      <c r="J11" s="28">
        <f>SUM(J7:J10)</f>
        <v>2.5805935477440043</v>
      </c>
      <c r="K11" s="8"/>
      <c r="L11" s="8"/>
      <c r="M11" s="8"/>
      <c r="N11" s="8"/>
    </row>
    <row r="12" spans="1:15" x14ac:dyDescent="0.25"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ht="96.6" x14ac:dyDescent="0.25">
      <c r="C13" s="26" t="s">
        <v>59</v>
      </c>
      <c r="D13" s="26" t="s">
        <v>23</v>
      </c>
      <c r="E13" s="26" t="s">
        <v>41</v>
      </c>
      <c r="F13" s="26" t="s">
        <v>42</v>
      </c>
      <c r="G13" s="35" t="s">
        <v>43</v>
      </c>
      <c r="H13" s="26" t="s">
        <v>60</v>
      </c>
      <c r="I13" s="26" t="s">
        <v>55</v>
      </c>
      <c r="J13" s="26" t="s">
        <v>65</v>
      </c>
      <c r="K13" s="26" t="s">
        <v>56</v>
      </c>
      <c r="L13" s="9"/>
      <c r="M13" s="9"/>
      <c r="N13" s="9"/>
      <c r="O13" s="9"/>
    </row>
    <row r="14" spans="1:15" x14ac:dyDescent="0.25">
      <c r="C14" s="27">
        <v>1</v>
      </c>
      <c r="D14" s="27">
        <v>2</v>
      </c>
      <c r="E14" s="27">
        <v>3</v>
      </c>
      <c r="F14" s="27">
        <v>4</v>
      </c>
      <c r="G14" s="27">
        <v>5</v>
      </c>
      <c r="H14" s="27" t="s">
        <v>54</v>
      </c>
      <c r="I14" s="27">
        <v>7</v>
      </c>
      <c r="J14" s="27">
        <v>8</v>
      </c>
      <c r="K14" s="27" t="s">
        <v>66</v>
      </c>
      <c r="L14" s="9"/>
      <c r="M14" s="9"/>
      <c r="N14" s="9"/>
      <c r="O14" s="9"/>
    </row>
    <row r="15" spans="1:15" ht="18" x14ac:dyDescent="0.25">
      <c r="C15" s="79" t="s">
        <v>166</v>
      </c>
      <c r="D15" s="14" t="s">
        <v>167</v>
      </c>
      <c r="E15" s="11">
        <v>6</v>
      </c>
      <c r="F15" s="16">
        <f>КУ!K8</f>
        <v>17294</v>
      </c>
      <c r="G15" s="36">
        <v>0.7</v>
      </c>
      <c r="H15" s="78">
        <f>E15/F15*G15</f>
        <v>2.4285879495778882E-4</v>
      </c>
      <c r="I15" s="37">
        <v>3540</v>
      </c>
      <c r="J15" s="37">
        <v>12</v>
      </c>
      <c r="K15" s="37">
        <f>H15*I15*J15</f>
        <v>10.316641609806869</v>
      </c>
      <c r="L15" s="9"/>
      <c r="M15" s="9"/>
      <c r="N15" s="9"/>
      <c r="O15" s="9"/>
    </row>
    <row r="16" spans="1:15" x14ac:dyDescent="0.25">
      <c r="C16" s="11" t="s">
        <v>171</v>
      </c>
      <c r="D16" s="14" t="s">
        <v>167</v>
      </c>
      <c r="E16" s="11">
        <v>12</v>
      </c>
      <c r="F16" s="16">
        <f>КУ!K8</f>
        <v>17294</v>
      </c>
      <c r="G16" s="36">
        <v>0.7</v>
      </c>
      <c r="H16" s="78">
        <f>E16/F16*G16</f>
        <v>4.8571758991557763E-4</v>
      </c>
      <c r="I16" s="37">
        <v>5490</v>
      </c>
      <c r="J16" s="37">
        <v>12</v>
      </c>
      <c r="K16" s="37">
        <f t="shared" ref="K16:K17" si="1">H16*I16*J16</f>
        <v>31.999074823638253</v>
      </c>
      <c r="L16" s="9"/>
      <c r="M16" s="9"/>
      <c r="N16" s="9"/>
      <c r="O16" s="9"/>
    </row>
    <row r="17" spans="3:15" x14ac:dyDescent="0.25">
      <c r="C17" s="11"/>
      <c r="D17" s="14"/>
      <c r="E17" s="11"/>
      <c r="F17" s="16">
        <f>КУ!K8</f>
        <v>17294</v>
      </c>
      <c r="G17" s="36">
        <f>'ОТ 1'!H29</f>
        <v>0</v>
      </c>
      <c r="H17" s="37">
        <f t="shared" ref="H17" si="2">E17/F17*G17</f>
        <v>0</v>
      </c>
      <c r="I17" s="37"/>
      <c r="J17" s="37"/>
      <c r="K17" s="37">
        <f t="shared" si="1"/>
        <v>0</v>
      </c>
      <c r="L17" s="9"/>
      <c r="M17" s="9"/>
      <c r="N17" s="9"/>
      <c r="O17" s="9"/>
    </row>
    <row r="18" spans="3:15" x14ac:dyDescent="0.25">
      <c r="C18" s="109" t="s">
        <v>64</v>
      </c>
      <c r="D18" s="110"/>
      <c r="E18" s="110"/>
      <c r="F18" s="110"/>
      <c r="G18" s="110"/>
      <c r="H18" s="110"/>
      <c r="I18" s="111"/>
      <c r="J18" s="42"/>
      <c r="K18" s="28">
        <f>SUM(K15:K17)</f>
        <v>42.315716433445118</v>
      </c>
      <c r="L18" s="9"/>
      <c r="M18" s="9"/>
      <c r="N18" s="9"/>
      <c r="O18" s="9"/>
    </row>
    <row r="19" spans="3:15" x14ac:dyDescent="0.25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3:15" x14ac:dyDescent="0.25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3:15" x14ac:dyDescent="0.25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3:15" x14ac:dyDescent="0.25"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3:15" x14ac:dyDescent="0.25"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</sheetData>
  <mergeCells count="2">
    <mergeCell ref="C11:I11"/>
    <mergeCell ref="C18:I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zoomScale="80" zoomScaleNormal="80" workbookViewId="0">
      <selection activeCell="H8" sqref="H8"/>
    </sheetView>
  </sheetViews>
  <sheetFormatPr defaultColWidth="9.109375" defaultRowHeight="13.8" x14ac:dyDescent="0.25"/>
  <cols>
    <col min="1" max="1" width="9.109375" style="1"/>
    <col min="2" max="2" width="5.33203125" style="1" customWidth="1"/>
    <col min="3" max="3" width="27.6640625" style="1" customWidth="1"/>
    <col min="4" max="4" width="10.44140625" style="1" customWidth="1"/>
    <col min="5" max="5" width="13.5546875" style="1" customWidth="1"/>
    <col min="6" max="6" width="16.88671875" style="1" customWidth="1"/>
    <col min="7" max="7" width="12.88671875" style="1" customWidth="1"/>
    <col min="8" max="8" width="12.6640625" style="1" customWidth="1"/>
    <col min="9" max="10" width="11.6640625" style="1" customWidth="1"/>
    <col min="11" max="11" width="17.109375" style="1" customWidth="1"/>
    <col min="12" max="12" width="12.5546875" style="1" customWidth="1"/>
    <col min="13" max="16384" width="9.109375" style="1"/>
  </cols>
  <sheetData>
    <row r="1" spans="1:15" ht="14.4" thickBot="1" x14ac:dyDescent="0.3"/>
    <row r="2" spans="1:15" ht="21" customHeight="1" thickBot="1" x14ac:dyDescent="0.4">
      <c r="A2" s="5">
        <v>7</v>
      </c>
      <c r="C2" s="6" t="s">
        <v>67</v>
      </c>
      <c r="D2" s="6"/>
      <c r="E2" s="6"/>
      <c r="F2" s="6"/>
      <c r="G2" s="6"/>
      <c r="L2" s="40"/>
    </row>
    <row r="3" spans="1:15" ht="13.5" customHeight="1" x14ac:dyDescent="0.35">
      <c r="A3" s="29"/>
      <c r="C3" s="6"/>
      <c r="D3" s="6"/>
      <c r="E3" s="6"/>
      <c r="F3" s="6"/>
      <c r="G3" s="6"/>
      <c r="L3" s="40"/>
    </row>
    <row r="4" spans="1:15" x14ac:dyDescent="0.25">
      <c r="C4" s="38"/>
      <c r="D4" s="38"/>
      <c r="E4" s="38"/>
      <c r="F4" s="38"/>
      <c r="G4" s="38"/>
      <c r="H4" s="38"/>
      <c r="I4" s="38"/>
      <c r="J4" s="39"/>
      <c r="K4" s="39"/>
      <c r="L4" s="9"/>
    </row>
    <row r="5" spans="1:15" ht="118.5" customHeight="1" x14ac:dyDescent="0.25">
      <c r="C5" s="26" t="s">
        <v>59</v>
      </c>
      <c r="D5" s="26" t="s">
        <v>23</v>
      </c>
      <c r="E5" s="26" t="s">
        <v>41</v>
      </c>
      <c r="F5" s="26" t="s">
        <v>42</v>
      </c>
      <c r="G5" s="35" t="s">
        <v>43</v>
      </c>
      <c r="H5" s="26" t="s">
        <v>60</v>
      </c>
      <c r="I5" s="43" t="s">
        <v>55</v>
      </c>
      <c r="J5" s="26" t="s">
        <v>56</v>
      </c>
      <c r="K5" s="44"/>
      <c r="L5" s="25"/>
    </row>
    <row r="6" spans="1:15" x14ac:dyDescent="0.25">
      <c r="C6" s="27">
        <v>1</v>
      </c>
      <c r="D6" s="27">
        <v>2</v>
      </c>
      <c r="E6" s="27">
        <v>3</v>
      </c>
      <c r="F6" s="27">
        <v>4</v>
      </c>
      <c r="G6" s="27">
        <v>5</v>
      </c>
      <c r="H6" s="27" t="s">
        <v>54</v>
      </c>
      <c r="I6" s="27">
        <v>7</v>
      </c>
      <c r="J6" s="45" t="s">
        <v>20</v>
      </c>
      <c r="K6" s="7"/>
      <c r="L6" s="7"/>
      <c r="M6" s="7"/>
      <c r="N6" s="7"/>
    </row>
    <row r="7" spans="1:15" x14ac:dyDescent="0.25">
      <c r="C7" s="11"/>
      <c r="D7" s="14"/>
      <c r="E7" s="11"/>
      <c r="F7" s="16">
        <f>КУ!K8</f>
        <v>17294</v>
      </c>
      <c r="G7" s="36">
        <f>'ОТ 1'!H23</f>
        <v>0.45634324043020702</v>
      </c>
      <c r="H7" s="37">
        <f>E7/F7*G7</f>
        <v>0</v>
      </c>
      <c r="I7" s="37"/>
      <c r="J7" s="37">
        <f>H7*I7</f>
        <v>0</v>
      </c>
      <c r="K7" s="7"/>
      <c r="L7" s="7"/>
      <c r="M7" s="7"/>
      <c r="N7" s="7"/>
    </row>
    <row r="8" spans="1:15" x14ac:dyDescent="0.25">
      <c r="C8" s="11"/>
      <c r="D8" s="14"/>
      <c r="E8" s="11"/>
      <c r="F8" s="16">
        <f>КУ!K8</f>
        <v>17294</v>
      </c>
      <c r="G8" s="36">
        <f>'ОТ 1'!H23</f>
        <v>0.45634324043020702</v>
      </c>
      <c r="H8" s="37">
        <f t="shared" ref="H8:H9" si="0">E8/F8*G8</f>
        <v>0</v>
      </c>
      <c r="I8" s="37"/>
      <c r="J8" s="37">
        <f>H8*I8</f>
        <v>0</v>
      </c>
      <c r="K8" s="7"/>
      <c r="L8" s="7"/>
      <c r="M8" s="7"/>
      <c r="N8" s="7"/>
    </row>
    <row r="9" spans="1:15" x14ac:dyDescent="0.25">
      <c r="C9" s="11"/>
      <c r="D9" s="14"/>
      <c r="E9" s="11"/>
      <c r="F9" s="16">
        <f>КУ!K8</f>
        <v>17294</v>
      </c>
      <c r="G9" s="36">
        <f>'ОТ 1'!H23</f>
        <v>0.45634324043020702</v>
      </c>
      <c r="H9" s="37">
        <f t="shared" si="0"/>
        <v>0</v>
      </c>
      <c r="I9" s="37"/>
      <c r="J9" s="37">
        <f>H9*I9</f>
        <v>0</v>
      </c>
      <c r="K9" s="7"/>
      <c r="L9" s="7"/>
      <c r="M9" s="7"/>
      <c r="N9" s="7"/>
    </row>
    <row r="10" spans="1:15" ht="17.25" customHeight="1" x14ac:dyDescent="0.25">
      <c r="C10" s="109" t="s">
        <v>68</v>
      </c>
      <c r="D10" s="110"/>
      <c r="E10" s="110"/>
      <c r="F10" s="110"/>
      <c r="G10" s="110"/>
      <c r="H10" s="110"/>
      <c r="I10" s="111"/>
      <c r="J10" s="28">
        <f>SUM(J7:J9)</f>
        <v>0</v>
      </c>
      <c r="K10" s="8"/>
      <c r="L10" s="8"/>
      <c r="M10" s="8"/>
      <c r="N10" s="8"/>
    </row>
    <row r="11" spans="1:15" x14ac:dyDescent="0.25"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5">
      <c r="C12" s="9"/>
      <c r="D12" s="9"/>
    </row>
    <row r="13" spans="1:15" x14ac:dyDescent="0.25">
      <c r="C13" s="9"/>
      <c r="D13" s="9"/>
    </row>
    <row r="14" spans="1:15" x14ac:dyDescent="0.25">
      <c r="C14" s="9"/>
      <c r="D14" s="9"/>
    </row>
    <row r="15" spans="1:15" x14ac:dyDescent="0.25">
      <c r="C15" s="9"/>
      <c r="D15" s="9"/>
    </row>
    <row r="16" spans="1:15" x14ac:dyDescent="0.25">
      <c r="C16" s="9"/>
      <c r="D16" s="9"/>
    </row>
    <row r="17" spans="3:15" x14ac:dyDescent="0.25">
      <c r="C17" s="9"/>
      <c r="D17" s="9"/>
    </row>
    <row r="18" spans="3:15" x14ac:dyDescent="0.25">
      <c r="C18" s="9"/>
      <c r="D18" s="9"/>
    </row>
    <row r="19" spans="3:15" x14ac:dyDescent="0.25">
      <c r="C19" s="9"/>
      <c r="D19" s="9"/>
    </row>
    <row r="20" spans="3:15" x14ac:dyDescent="0.25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3:15" x14ac:dyDescent="0.25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3:15" x14ac:dyDescent="0.25"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</sheetData>
  <mergeCells count="1">
    <mergeCell ref="C10:I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80" zoomScaleNormal="80" workbookViewId="0">
      <selection activeCell="M26" sqref="M26"/>
    </sheetView>
  </sheetViews>
  <sheetFormatPr defaultRowHeight="14.4" x14ac:dyDescent="0.3"/>
  <cols>
    <col min="1" max="1" width="7.88671875" customWidth="1"/>
    <col min="2" max="2" width="11.44140625" customWidth="1"/>
    <col min="3" max="3" width="22.6640625" customWidth="1"/>
    <col min="4" max="4" width="14.33203125" customWidth="1"/>
    <col min="6" max="6" width="14.33203125" customWidth="1"/>
    <col min="7" max="7" width="13.5546875" customWidth="1"/>
    <col min="8" max="8" width="12" customWidth="1"/>
    <col min="9" max="9" width="15.5546875" customWidth="1"/>
    <col min="10" max="10" width="11.6640625" customWidth="1"/>
  </cols>
  <sheetData>
    <row r="1" spans="1:13" ht="15" thickBot="1" x14ac:dyDescent="0.35"/>
    <row r="2" spans="1:13" ht="15" thickBot="1" x14ac:dyDescent="0.35">
      <c r="A2" s="5">
        <v>8</v>
      </c>
      <c r="B2" s="29"/>
    </row>
    <row r="3" spans="1:13" x14ac:dyDescent="0.3">
      <c r="C3" s="117" t="s">
        <v>69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spans="1:13" ht="24.75" customHeight="1" x14ac:dyDescent="0.3"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</row>
    <row r="6" spans="1:13" ht="110.4" x14ac:dyDescent="0.3">
      <c r="C6" s="26" t="s">
        <v>11</v>
      </c>
      <c r="D6" s="26" t="s">
        <v>70</v>
      </c>
      <c r="E6" s="26" t="s">
        <v>6</v>
      </c>
      <c r="F6" s="26" t="s">
        <v>42</v>
      </c>
      <c r="G6" s="35" t="s">
        <v>43</v>
      </c>
      <c r="H6" s="26" t="s">
        <v>60</v>
      </c>
      <c r="I6" s="43" t="s">
        <v>71</v>
      </c>
      <c r="J6" s="26" t="s">
        <v>56</v>
      </c>
    </row>
    <row r="7" spans="1:13" x14ac:dyDescent="0.3">
      <c r="C7" s="27">
        <v>1</v>
      </c>
      <c r="D7" s="27">
        <v>2</v>
      </c>
      <c r="E7" s="27">
        <v>3</v>
      </c>
      <c r="F7" s="27">
        <v>4</v>
      </c>
      <c r="G7" s="27">
        <v>5</v>
      </c>
      <c r="H7" s="27" t="s">
        <v>54</v>
      </c>
      <c r="I7" s="27" t="s">
        <v>72</v>
      </c>
      <c r="J7" s="45" t="s">
        <v>20</v>
      </c>
    </row>
    <row r="8" spans="1:13" x14ac:dyDescent="0.3">
      <c r="C8" s="11" t="s">
        <v>132</v>
      </c>
      <c r="D8" s="14">
        <v>28176</v>
      </c>
      <c r="E8" s="11">
        <v>0.8</v>
      </c>
      <c r="F8" s="16">
        <f>КУ!K8</f>
        <v>17294</v>
      </c>
      <c r="G8" s="36">
        <f>'ОТ 1'!H23</f>
        <v>0.45634324043020702</v>
      </c>
      <c r="H8" s="37">
        <f>E8/F8*G8</f>
        <v>2.1109898944383349E-5</v>
      </c>
      <c r="I8" s="37">
        <f>D8*E8*12*1.302</f>
        <v>352177.45920000004</v>
      </c>
      <c r="J8" s="37">
        <f>H8*I8</f>
        <v>7.4344305742016905</v>
      </c>
    </row>
    <row r="9" spans="1:13" x14ac:dyDescent="0.3">
      <c r="C9" s="11" t="s">
        <v>134</v>
      </c>
      <c r="D9" s="14">
        <v>20290.400000000001</v>
      </c>
      <c r="E9" s="11">
        <v>0.8</v>
      </c>
      <c r="F9" s="16">
        <f>КУ!K8</f>
        <v>17294</v>
      </c>
      <c r="G9" s="36">
        <f>'ОТ 1'!H23</f>
        <v>0.45634324043020702</v>
      </c>
      <c r="H9" s="37">
        <f t="shared" ref="H9:H14" si="0">E9/F9*G9</f>
        <v>2.1109898944383349E-5</v>
      </c>
      <c r="I9" s="37">
        <f t="shared" ref="I9:I14" si="1">D9*E9*12*1.302</f>
        <v>253613.76768000005</v>
      </c>
      <c r="J9" s="37">
        <f>H9*I9</f>
        <v>5.3537610066291172</v>
      </c>
    </row>
    <row r="10" spans="1:13" x14ac:dyDescent="0.3">
      <c r="C10" s="11" t="s">
        <v>136</v>
      </c>
      <c r="D10" s="14">
        <v>13913</v>
      </c>
      <c r="E10" s="11">
        <v>0.8</v>
      </c>
      <c r="F10" s="16">
        <f>КУ!K8</f>
        <v>17294</v>
      </c>
      <c r="G10" s="36">
        <f>'ОТ 1'!H23</f>
        <v>0.45634324043020702</v>
      </c>
      <c r="H10" s="37">
        <f t="shared" si="0"/>
        <v>2.1109898944383349E-5</v>
      </c>
      <c r="I10" s="37">
        <f t="shared" si="1"/>
        <v>173901.36960000003</v>
      </c>
      <c r="J10" s="37">
        <f t="shared" ref="J10:J12" si="2">H10*I10</f>
        <v>3.6710403385458594</v>
      </c>
    </row>
    <row r="11" spans="1:13" x14ac:dyDescent="0.3">
      <c r="C11" s="11" t="s">
        <v>152</v>
      </c>
      <c r="D11" s="14">
        <v>10651.21</v>
      </c>
      <c r="E11" s="11">
        <v>0.8</v>
      </c>
      <c r="F11" s="16">
        <f>КУ!K8</f>
        <v>17294</v>
      </c>
      <c r="G11" s="36">
        <f>'ОТ 1'!H23</f>
        <v>0.45634324043020702</v>
      </c>
      <c r="H11" s="37">
        <f t="shared" si="0"/>
        <v>2.1109898944383349E-5</v>
      </c>
      <c r="I11" s="37">
        <f t="shared" si="1"/>
        <v>133131.60403199997</v>
      </c>
      <c r="J11" s="37">
        <f t="shared" si="2"/>
        <v>2.8103947074191784</v>
      </c>
    </row>
    <row r="12" spans="1:13" x14ac:dyDescent="0.3">
      <c r="C12" s="11" t="s">
        <v>140</v>
      </c>
      <c r="D12" s="14">
        <v>10651.21</v>
      </c>
      <c r="E12" s="11">
        <v>0.8</v>
      </c>
      <c r="F12" s="16">
        <f>КУ!K8</f>
        <v>17294</v>
      </c>
      <c r="G12" s="36">
        <f>'ОТ 1'!H23</f>
        <v>0.45634324043020702</v>
      </c>
      <c r="H12" s="37">
        <f t="shared" si="0"/>
        <v>2.1109898944383349E-5</v>
      </c>
      <c r="I12" s="37">
        <f t="shared" si="1"/>
        <v>133131.60403199997</v>
      </c>
      <c r="J12" s="37">
        <f t="shared" si="2"/>
        <v>2.8103947074191784</v>
      </c>
    </row>
    <row r="13" spans="1:13" x14ac:dyDescent="0.3">
      <c r="C13" s="11"/>
      <c r="D13" s="14"/>
      <c r="E13" s="11"/>
      <c r="F13" s="16">
        <f>КУ!K8</f>
        <v>17294</v>
      </c>
      <c r="G13" s="36">
        <f>'ОТ 1'!H23</f>
        <v>0.45634324043020702</v>
      </c>
      <c r="H13" s="37"/>
      <c r="I13" s="37"/>
      <c r="J13" s="37"/>
    </row>
    <row r="14" spans="1:13" x14ac:dyDescent="0.3">
      <c r="C14" s="11"/>
      <c r="D14" s="14"/>
      <c r="E14" s="11"/>
      <c r="F14" s="16">
        <f>КУ!K8</f>
        <v>17294</v>
      </c>
      <c r="G14" s="36">
        <f>'ОТ 1'!H23</f>
        <v>0.45634324043020702</v>
      </c>
      <c r="H14" s="37">
        <f t="shared" si="0"/>
        <v>0</v>
      </c>
      <c r="I14" s="37">
        <f t="shared" si="1"/>
        <v>0</v>
      </c>
      <c r="J14" s="37">
        <f>H14*I14</f>
        <v>0</v>
      </c>
    </row>
    <row r="15" spans="1:13" x14ac:dyDescent="0.3">
      <c r="C15" s="109" t="s">
        <v>73</v>
      </c>
      <c r="D15" s="110"/>
      <c r="E15" s="110"/>
      <c r="F15" s="110"/>
      <c r="G15" s="110"/>
      <c r="H15" s="110"/>
      <c r="I15" s="111"/>
      <c r="J15" s="28">
        <f>SUM(J8:J14)</f>
        <v>22.080021334215026</v>
      </c>
    </row>
    <row r="19" spans="3:13" x14ac:dyDescent="0.3">
      <c r="C19" s="117" t="s">
        <v>130</v>
      </c>
      <c r="D19" s="117"/>
      <c r="E19" s="117"/>
      <c r="F19" s="117"/>
      <c r="G19" s="117"/>
      <c r="H19" s="117"/>
      <c r="I19" s="117"/>
      <c r="J19" s="117"/>
      <c r="K19" s="117"/>
      <c r="L19" s="117"/>
      <c r="M19" s="117"/>
    </row>
    <row r="20" spans="3:13" ht="36" customHeight="1" x14ac:dyDescent="0.3"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</row>
    <row r="22" spans="3:13" ht="110.4" x14ac:dyDescent="0.3">
      <c r="C22" s="26" t="s">
        <v>11</v>
      </c>
      <c r="D22" s="26" t="s">
        <v>70</v>
      </c>
      <c r="E22" s="26" t="s">
        <v>6</v>
      </c>
      <c r="F22" s="26" t="s">
        <v>42</v>
      </c>
      <c r="G22" s="35" t="s">
        <v>43</v>
      </c>
      <c r="H22" s="26" t="s">
        <v>60</v>
      </c>
      <c r="I22" s="43" t="s">
        <v>71</v>
      </c>
      <c r="J22" s="26" t="s">
        <v>56</v>
      </c>
    </row>
    <row r="23" spans="3:13" x14ac:dyDescent="0.3">
      <c r="C23" s="27">
        <v>1</v>
      </c>
      <c r="D23" s="27">
        <v>2</v>
      </c>
      <c r="E23" s="27">
        <v>3</v>
      </c>
      <c r="F23" s="27">
        <v>4</v>
      </c>
      <c r="G23" s="27">
        <v>5</v>
      </c>
      <c r="H23" s="27" t="s">
        <v>54</v>
      </c>
      <c r="I23" s="27" t="s">
        <v>72</v>
      </c>
      <c r="J23" s="45" t="s">
        <v>20</v>
      </c>
    </row>
    <row r="24" spans="3:13" x14ac:dyDescent="0.3">
      <c r="C24" s="11" t="s">
        <v>132</v>
      </c>
      <c r="D24" s="14">
        <v>28176</v>
      </c>
      <c r="E24" s="11">
        <v>0.2</v>
      </c>
      <c r="F24" s="17">
        <f>КУ!K8</f>
        <v>17294</v>
      </c>
      <c r="G24" s="36">
        <f>'ОТ 1'!H46</f>
        <v>17.936363636363637</v>
      </c>
      <c r="H24" s="37">
        <f>E24/F24*G24</f>
        <v>2.0742874565009411E-4</v>
      </c>
      <c r="I24" s="37">
        <f>D24*E24*12*1.302</f>
        <v>88044.36480000001</v>
      </c>
      <c r="J24" s="37">
        <f>H24*I24</f>
        <v>18.2629321520233</v>
      </c>
    </row>
    <row r="25" spans="3:13" x14ac:dyDescent="0.3">
      <c r="C25" s="11" t="s">
        <v>134</v>
      </c>
      <c r="D25" s="14">
        <v>20290.400000000001</v>
      </c>
      <c r="E25" s="11">
        <v>0.2</v>
      </c>
      <c r="F25" s="17">
        <f>КУ!K8</f>
        <v>17294</v>
      </c>
      <c r="G25" s="36">
        <f>'ОТ 1'!H46</f>
        <v>17.936363636363637</v>
      </c>
      <c r="H25" s="37">
        <f t="shared" ref="H25:H28" si="3">E25/F25*G25</f>
        <v>2.0742874565009411E-4</v>
      </c>
      <c r="I25" s="37">
        <f t="shared" ref="I25:I28" si="4">D25*E25*12*1.302</f>
        <v>63403.441920000012</v>
      </c>
      <c r="J25" s="37">
        <f>H25*I25</f>
        <v>13.151696427364197</v>
      </c>
    </row>
    <row r="26" spans="3:13" x14ac:dyDescent="0.3">
      <c r="C26" s="11" t="s">
        <v>136</v>
      </c>
      <c r="D26" s="14">
        <v>13913</v>
      </c>
      <c r="E26" s="11">
        <v>0.2</v>
      </c>
      <c r="F26" s="17">
        <f>КУ!K8</f>
        <v>17294</v>
      </c>
      <c r="G26" s="36">
        <f>'ОТ 1'!H46</f>
        <v>17.936363636363637</v>
      </c>
      <c r="H26" s="37">
        <f t="shared" si="3"/>
        <v>2.0742874565009411E-4</v>
      </c>
      <c r="I26" s="37">
        <f t="shared" si="4"/>
        <v>43475.342400000009</v>
      </c>
      <c r="J26" s="37">
        <f t="shared" ref="J26:J28" si="5">H26*I26</f>
        <v>9.0180357407403537</v>
      </c>
    </row>
    <row r="27" spans="3:13" x14ac:dyDescent="0.3">
      <c r="C27" s="11" t="s">
        <v>152</v>
      </c>
      <c r="D27" s="14">
        <v>10651.21</v>
      </c>
      <c r="E27" s="11">
        <v>0.2</v>
      </c>
      <c r="F27" s="17">
        <f>КУ!K8</f>
        <v>17294</v>
      </c>
      <c r="G27" s="36">
        <f>'ОТ 1'!H46</f>
        <v>17.936363636363637</v>
      </c>
      <c r="H27" s="37">
        <f t="shared" si="3"/>
        <v>2.0742874565009411E-4</v>
      </c>
      <c r="I27" s="37">
        <f t="shared" si="4"/>
        <v>33282.901007999993</v>
      </c>
      <c r="J27" s="37">
        <f t="shared" si="5"/>
        <v>6.9038304076856916</v>
      </c>
    </row>
    <row r="28" spans="3:13" x14ac:dyDescent="0.3">
      <c r="C28" s="11" t="s">
        <v>140</v>
      </c>
      <c r="D28" s="14">
        <v>10651.21</v>
      </c>
      <c r="E28" s="11">
        <v>0.2</v>
      </c>
      <c r="F28" s="17">
        <f>КУ!K8</f>
        <v>17294</v>
      </c>
      <c r="G28" s="36">
        <f>'ОТ 1'!H46</f>
        <v>17.936363636363637</v>
      </c>
      <c r="H28" s="37">
        <f t="shared" si="3"/>
        <v>2.0742874565009411E-4</v>
      </c>
      <c r="I28" s="37">
        <f t="shared" si="4"/>
        <v>33282.901007999993</v>
      </c>
      <c r="J28" s="37">
        <f t="shared" si="5"/>
        <v>6.9038304076856916</v>
      </c>
    </row>
    <row r="29" spans="3:13" x14ac:dyDescent="0.3">
      <c r="C29" s="11"/>
      <c r="D29" s="14"/>
      <c r="E29" s="11"/>
      <c r="F29" s="17">
        <f>КУ!K8</f>
        <v>17294</v>
      </c>
      <c r="G29" s="36">
        <f>'ОТ 1'!H46</f>
        <v>17.936363636363637</v>
      </c>
      <c r="H29" s="37"/>
      <c r="I29" s="37"/>
      <c r="J29" s="37"/>
    </row>
    <row r="30" spans="3:13" x14ac:dyDescent="0.3">
      <c r="C30" s="11"/>
      <c r="D30" s="14"/>
      <c r="E30" s="11"/>
      <c r="F30" s="17">
        <f>КУ!K8</f>
        <v>17294</v>
      </c>
      <c r="G30" s="36">
        <f>'ОТ 1'!H46</f>
        <v>17.936363636363637</v>
      </c>
      <c r="H30" s="37">
        <f t="shared" ref="H30" si="6">E30/F30*G30</f>
        <v>0</v>
      </c>
      <c r="I30" s="37">
        <f t="shared" ref="I30" si="7">D30*E30*12*1.302</f>
        <v>0</v>
      </c>
      <c r="J30" s="37">
        <f>H30*I30</f>
        <v>0</v>
      </c>
    </row>
    <row r="31" spans="3:13" x14ac:dyDescent="0.3">
      <c r="C31" s="109" t="s">
        <v>73</v>
      </c>
      <c r="D31" s="110"/>
      <c r="E31" s="110"/>
      <c r="F31" s="110"/>
      <c r="G31" s="110"/>
      <c r="H31" s="110"/>
      <c r="I31" s="111"/>
      <c r="J31" s="28">
        <f>SUM(J24:J30)</f>
        <v>54.240325135499226</v>
      </c>
    </row>
  </sheetData>
  <mergeCells count="4">
    <mergeCell ref="C3:M4"/>
    <mergeCell ref="C15:I15"/>
    <mergeCell ref="C19:M20"/>
    <mergeCell ref="C31:I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="80" zoomScaleNormal="80" workbookViewId="0">
      <selection activeCell="N11" sqref="N11"/>
    </sheetView>
  </sheetViews>
  <sheetFormatPr defaultColWidth="9.109375" defaultRowHeight="13.8" x14ac:dyDescent="0.25"/>
  <cols>
    <col min="1" max="1" width="9.109375" style="1"/>
    <col min="2" max="2" width="5.33203125" style="1" customWidth="1"/>
    <col min="3" max="3" width="27.6640625" style="1" customWidth="1"/>
    <col min="4" max="4" width="10.44140625" style="1" customWidth="1"/>
    <col min="5" max="5" width="13.5546875" style="1" customWidth="1"/>
    <col min="6" max="6" width="16.88671875" style="1" customWidth="1"/>
    <col min="7" max="7" width="12.88671875" style="1" customWidth="1"/>
    <col min="8" max="8" width="12.6640625" style="1" customWidth="1"/>
    <col min="9" max="10" width="11.6640625" style="1" customWidth="1"/>
    <col min="11" max="11" width="17.109375" style="1" customWidth="1"/>
    <col min="12" max="12" width="12.5546875" style="1" customWidth="1"/>
    <col min="13" max="16384" width="9.109375" style="1"/>
  </cols>
  <sheetData>
    <row r="1" spans="1:15" ht="14.4" thickBot="1" x14ac:dyDescent="0.3"/>
    <row r="2" spans="1:15" ht="21" customHeight="1" thickBot="1" x14ac:dyDescent="0.4">
      <c r="A2" s="5">
        <v>7</v>
      </c>
      <c r="C2" s="6" t="s">
        <v>74</v>
      </c>
      <c r="D2" s="6"/>
      <c r="E2" s="6"/>
      <c r="F2" s="6"/>
      <c r="G2" s="6"/>
      <c r="L2" s="40"/>
    </row>
    <row r="3" spans="1:15" ht="13.5" customHeight="1" x14ac:dyDescent="0.35">
      <c r="A3" s="29"/>
      <c r="C3" s="6"/>
      <c r="D3" s="6"/>
      <c r="E3" s="6"/>
      <c r="F3" s="6"/>
      <c r="G3" s="6"/>
      <c r="L3" s="40"/>
    </row>
    <row r="4" spans="1:15" x14ac:dyDescent="0.25">
      <c r="C4" s="38"/>
      <c r="D4" s="38"/>
      <c r="E4" s="38"/>
      <c r="F4" s="38"/>
      <c r="G4" s="38"/>
      <c r="H4" s="38"/>
      <c r="I4" s="38"/>
      <c r="J4" s="39"/>
      <c r="K4" s="39"/>
      <c r="L4" s="9"/>
    </row>
    <row r="5" spans="1:15" ht="118.5" customHeight="1" x14ac:dyDescent="0.25">
      <c r="C5" s="26" t="s">
        <v>75</v>
      </c>
      <c r="D5" s="26" t="s">
        <v>23</v>
      </c>
      <c r="E5" s="26" t="s">
        <v>41</v>
      </c>
      <c r="F5" s="26" t="s">
        <v>42</v>
      </c>
      <c r="G5" s="35" t="s">
        <v>43</v>
      </c>
      <c r="H5" s="26" t="s">
        <v>60</v>
      </c>
      <c r="I5" s="43" t="s">
        <v>55</v>
      </c>
      <c r="J5" s="26" t="s">
        <v>56</v>
      </c>
      <c r="K5" s="44"/>
      <c r="L5" s="25"/>
    </row>
    <row r="6" spans="1:15" x14ac:dyDescent="0.25">
      <c r="C6" s="27">
        <v>1</v>
      </c>
      <c r="D6" s="27">
        <v>2</v>
      </c>
      <c r="E6" s="27">
        <v>3</v>
      </c>
      <c r="F6" s="27">
        <v>4</v>
      </c>
      <c r="G6" s="27">
        <v>5</v>
      </c>
      <c r="H6" s="27" t="s">
        <v>54</v>
      </c>
      <c r="I6" s="27">
        <v>7</v>
      </c>
      <c r="J6" s="45" t="s">
        <v>20</v>
      </c>
      <c r="K6" s="7"/>
      <c r="L6" s="7"/>
      <c r="M6" s="7"/>
      <c r="N6" s="7"/>
    </row>
    <row r="7" spans="1:15" x14ac:dyDescent="0.25">
      <c r="C7" s="11" t="s">
        <v>153</v>
      </c>
      <c r="D7" s="14" t="s">
        <v>154</v>
      </c>
      <c r="E7" s="11">
        <v>55</v>
      </c>
      <c r="F7" s="16">
        <f>КУ!K8</f>
        <v>17294</v>
      </c>
      <c r="G7" s="36">
        <f>'ОТ 1'!H23</f>
        <v>0.45634324043020702</v>
      </c>
      <c r="H7" s="37">
        <f>E7/F7*G7</f>
        <v>1.4513055524263551E-3</v>
      </c>
      <c r="I7" s="37">
        <v>250</v>
      </c>
      <c r="J7" s="37">
        <f>H7*I7</f>
        <v>0.36282638810658874</v>
      </c>
      <c r="K7" s="7"/>
      <c r="L7" s="7"/>
      <c r="M7" s="7"/>
      <c r="N7" s="7"/>
    </row>
    <row r="8" spans="1:15" ht="27.6" x14ac:dyDescent="0.25">
      <c r="C8" s="11" t="s">
        <v>155</v>
      </c>
      <c r="D8" s="85" t="s">
        <v>156</v>
      </c>
      <c r="E8" s="11">
        <v>1</v>
      </c>
      <c r="F8" s="16">
        <f>КУ!K8</f>
        <v>17294</v>
      </c>
      <c r="G8" s="36">
        <f>'ОТ 1'!H23</f>
        <v>0.45634324043020702</v>
      </c>
      <c r="H8" s="37">
        <f t="shared" ref="H8:H10" si="0">E8/F8*G8</f>
        <v>2.6387373680479185E-5</v>
      </c>
      <c r="I8" s="37">
        <v>29377</v>
      </c>
      <c r="J8" s="37">
        <f>H8*I8</f>
        <v>0.775181876611437</v>
      </c>
      <c r="K8" s="7"/>
      <c r="L8" s="7"/>
      <c r="M8" s="7"/>
      <c r="N8" s="7"/>
    </row>
    <row r="9" spans="1:15" ht="27.6" x14ac:dyDescent="0.25">
      <c r="C9" s="11" t="s">
        <v>170</v>
      </c>
      <c r="D9" s="85" t="s">
        <v>156</v>
      </c>
      <c r="E9" s="11">
        <v>1</v>
      </c>
      <c r="F9" s="16">
        <v>14150</v>
      </c>
      <c r="G9" s="36">
        <v>0.7</v>
      </c>
      <c r="H9" s="37">
        <f t="shared" si="0"/>
        <v>4.9469964664310953E-5</v>
      </c>
      <c r="I9" s="37">
        <v>55500</v>
      </c>
      <c r="J9" s="37">
        <f>H9*I9</f>
        <v>2.7455830388692579</v>
      </c>
      <c r="K9" s="7"/>
      <c r="L9" s="7"/>
      <c r="M9" s="7"/>
      <c r="N9" s="7"/>
    </row>
    <row r="10" spans="1:15" ht="27.6" x14ac:dyDescent="0.25">
      <c r="C10" s="11" t="s">
        <v>157</v>
      </c>
      <c r="D10" s="85" t="s">
        <v>156</v>
      </c>
      <c r="E10" s="11">
        <v>1</v>
      </c>
      <c r="F10" s="16">
        <f>КУ!K8</f>
        <v>17294</v>
      </c>
      <c r="G10" s="36">
        <f>'ОТ 1'!H23</f>
        <v>0.45634324043020702</v>
      </c>
      <c r="H10" s="37">
        <f t="shared" si="0"/>
        <v>2.6387373680479185E-5</v>
      </c>
      <c r="I10" s="37">
        <v>26419</v>
      </c>
      <c r="J10" s="37">
        <f>H10*I10</f>
        <v>0.69712802526457962</v>
      </c>
      <c r="K10" s="7"/>
      <c r="L10" s="7"/>
      <c r="M10" s="7"/>
      <c r="N10" s="7"/>
    </row>
    <row r="11" spans="1:15" ht="17.25" customHeight="1" x14ac:dyDescent="0.25">
      <c r="C11" s="109" t="s">
        <v>117</v>
      </c>
      <c r="D11" s="110"/>
      <c r="E11" s="110"/>
      <c r="F11" s="110"/>
      <c r="G11" s="110"/>
      <c r="H11" s="110"/>
      <c r="I11" s="111"/>
      <c r="J11" s="28">
        <f>SUM(J7:J10)</f>
        <v>4.5807193288518633</v>
      </c>
      <c r="K11" s="8"/>
      <c r="L11" s="8"/>
      <c r="M11" s="8"/>
      <c r="N11" s="8"/>
    </row>
    <row r="12" spans="1:15" x14ac:dyDescent="0.25"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5">
      <c r="C13" s="9"/>
      <c r="D13" s="9"/>
    </row>
    <row r="14" spans="1:15" ht="110.4" x14ac:dyDescent="0.25">
      <c r="C14" s="26" t="s">
        <v>75</v>
      </c>
      <c r="D14" s="26" t="s">
        <v>23</v>
      </c>
      <c r="E14" s="26" t="s">
        <v>41</v>
      </c>
      <c r="F14" s="26" t="s">
        <v>42</v>
      </c>
      <c r="G14" s="35" t="s">
        <v>116</v>
      </c>
      <c r="H14" s="26" t="s">
        <v>60</v>
      </c>
      <c r="I14" s="43" t="s">
        <v>55</v>
      </c>
      <c r="J14" s="26" t="s">
        <v>56</v>
      </c>
    </row>
    <row r="15" spans="1:15" x14ac:dyDescent="0.25">
      <c r="C15" s="27">
        <v>1</v>
      </c>
      <c r="D15" s="27">
        <v>2</v>
      </c>
      <c r="E15" s="27">
        <v>3</v>
      </c>
      <c r="F15" s="27">
        <v>4</v>
      </c>
      <c r="G15" s="27">
        <v>5</v>
      </c>
      <c r="H15" s="27" t="s">
        <v>54</v>
      </c>
      <c r="I15" s="27">
        <v>7</v>
      </c>
      <c r="J15" s="45" t="s">
        <v>20</v>
      </c>
    </row>
    <row r="16" spans="1:15" x14ac:dyDescent="0.25">
      <c r="C16" s="11"/>
      <c r="D16" s="14"/>
      <c r="E16" s="11"/>
      <c r="F16" s="16">
        <f>КУ!K25</f>
        <v>110</v>
      </c>
      <c r="G16" s="36">
        <f>'ОТ 1'!H46</f>
        <v>17.936363636363637</v>
      </c>
      <c r="H16" s="37">
        <f>E16/F16*G16</f>
        <v>0</v>
      </c>
      <c r="I16" s="37"/>
      <c r="J16" s="37">
        <f>H16*I16</f>
        <v>0</v>
      </c>
    </row>
    <row r="17" spans="3:15" x14ac:dyDescent="0.25">
      <c r="C17" s="11"/>
      <c r="D17" s="85"/>
      <c r="E17" s="11"/>
      <c r="F17" s="16">
        <f>КУ!K25</f>
        <v>110</v>
      </c>
      <c r="G17" s="36">
        <f>'ОТ 1'!H46</f>
        <v>17.936363636363637</v>
      </c>
      <c r="H17" s="37">
        <f t="shared" ref="H17:H18" si="1">E17/F17*G17</f>
        <v>0</v>
      </c>
      <c r="I17" s="37"/>
      <c r="J17" s="37">
        <f>H17*I17</f>
        <v>0</v>
      </c>
    </row>
    <row r="18" spans="3:15" x14ac:dyDescent="0.25">
      <c r="C18" s="11"/>
      <c r="D18" s="85"/>
      <c r="E18" s="11"/>
      <c r="F18" s="16">
        <f>КУ!K25</f>
        <v>110</v>
      </c>
      <c r="G18" s="36">
        <f>'ОТ 1'!H46</f>
        <v>17.936363636363637</v>
      </c>
      <c r="H18" s="37">
        <f t="shared" si="1"/>
        <v>0</v>
      </c>
      <c r="I18" s="37"/>
      <c r="J18" s="37">
        <f>H18*I18</f>
        <v>0</v>
      </c>
    </row>
    <row r="19" spans="3:15" x14ac:dyDescent="0.25">
      <c r="C19" s="109" t="s">
        <v>118</v>
      </c>
      <c r="D19" s="110"/>
      <c r="E19" s="110"/>
      <c r="F19" s="110"/>
      <c r="G19" s="110"/>
      <c r="H19" s="110"/>
      <c r="I19" s="111"/>
      <c r="J19" s="28">
        <f>SUM(J16:J18)</f>
        <v>0</v>
      </c>
    </row>
    <row r="20" spans="3:15" x14ac:dyDescent="0.25">
      <c r="C20" s="9"/>
      <c r="D20" s="9"/>
    </row>
    <row r="21" spans="3:15" x14ac:dyDescent="0.25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3:15" x14ac:dyDescent="0.25"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3:15" x14ac:dyDescent="0.25"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</sheetData>
  <mergeCells count="2">
    <mergeCell ref="C11:I11"/>
    <mergeCell ref="C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ИД</vt:lpstr>
      <vt:lpstr>ОТ 1</vt:lpstr>
      <vt:lpstr>МЗ и ОЦДИ</vt:lpstr>
      <vt:lpstr>КУ</vt:lpstr>
      <vt:lpstr>СНИ</vt:lpstr>
      <vt:lpstr>ОЦДИ и УС</vt:lpstr>
      <vt:lpstr>ТУ</vt:lpstr>
      <vt:lpstr>ОТ 2</vt:lpstr>
      <vt:lpstr>ПНЗ</vt:lpstr>
      <vt:lpstr>Утвердить</vt:lpstr>
      <vt:lpstr>Сумма МЗ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2018-01-11T01:29:32Z</cp:lastPrinted>
  <dcterms:created xsi:type="dcterms:W3CDTF">2015-12-17T07:18:53Z</dcterms:created>
  <dcterms:modified xsi:type="dcterms:W3CDTF">2018-01-11T01:31:10Z</dcterms:modified>
</cp:coreProperties>
</file>